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Accounting\Fund Accountants\Study Abroad\"/>
    </mc:Choice>
  </mc:AlternateContent>
  <bookViews>
    <workbookView xWindow="0" yWindow="0" windowWidth="25200" windowHeight="11985"/>
  </bookViews>
  <sheets>
    <sheet name="Study Abrd Prog Budget" sheetId="1" r:id="rId1"/>
  </sheets>
  <calcPr calcId="162913"/>
</workbook>
</file>

<file path=xl/calcChain.xml><?xml version="1.0" encoding="utf-8"?>
<calcChain xmlns="http://schemas.openxmlformats.org/spreadsheetml/2006/main">
  <c r="C73" i="1" l="1"/>
  <c r="C72" i="1"/>
  <c r="B73" i="1"/>
  <c r="B34" i="1"/>
  <c r="B33" i="1"/>
  <c r="C33" i="1" s="1"/>
  <c r="B29" i="1" l="1"/>
  <c r="B27" i="1"/>
  <c r="B66" i="1" l="1"/>
  <c r="C66" i="1" s="1"/>
  <c r="B65" i="1"/>
  <c r="C65" i="1" s="1"/>
  <c r="B63" i="1"/>
  <c r="C63" i="1" s="1"/>
  <c r="B62" i="1"/>
  <c r="C62" i="1" s="1"/>
  <c r="C67" i="1"/>
  <c r="C64" i="1"/>
  <c r="C56" i="1"/>
  <c r="B57" i="1"/>
  <c r="B51" i="1"/>
  <c r="C55" i="1"/>
  <c r="C54" i="1"/>
  <c r="C53" i="1"/>
  <c r="C50" i="1"/>
  <c r="C49" i="1"/>
  <c r="C48" i="1"/>
  <c r="C47" i="1"/>
  <c r="C46" i="1"/>
  <c r="C43" i="1"/>
  <c r="C42" i="1"/>
  <c r="C41" i="1"/>
  <c r="C32" i="1"/>
  <c r="B40" i="1"/>
  <c r="C40" i="1" s="1"/>
  <c r="B39" i="1"/>
  <c r="C39" i="1" s="1"/>
  <c r="C16" i="1"/>
  <c r="B61" i="1" l="1"/>
  <c r="B44" i="1"/>
  <c r="B58" i="1" s="1"/>
  <c r="C59" i="1" s="1"/>
  <c r="C61" i="1"/>
  <c r="C68" i="1" s="1"/>
  <c r="B68" i="1"/>
  <c r="C57" i="1"/>
  <c r="C51" i="1"/>
  <c r="C44" i="1"/>
  <c r="C58" i="1" l="1"/>
  <c r="B71" i="1"/>
  <c r="C71" i="1" s="1"/>
  <c r="C69" i="1"/>
  <c r="C31" i="1" l="1"/>
  <c r="C30" i="1"/>
  <c r="C28" i="1"/>
  <c r="C27" i="1"/>
  <c r="C26" i="1"/>
  <c r="C24" i="1"/>
  <c r="C23" i="1"/>
  <c r="C22" i="1"/>
  <c r="C21" i="1"/>
  <c r="C29" i="1"/>
  <c r="C34" i="1" l="1"/>
  <c r="B25" i="1"/>
  <c r="C25" i="1" s="1"/>
  <c r="C35" i="1" l="1"/>
  <c r="B35" i="1"/>
  <c r="C36" i="1" l="1"/>
  <c r="C74" i="1"/>
</calcChain>
</file>

<file path=xl/sharedStrings.xml><?xml version="1.0" encoding="utf-8"?>
<sst xmlns="http://schemas.openxmlformats.org/spreadsheetml/2006/main" count="86" uniqueCount="73">
  <si>
    <t>ITEM</t>
  </si>
  <si>
    <t xml:space="preserve">Program Title: </t>
  </si>
  <si>
    <t>Telephone/Fax/cell phone</t>
  </si>
  <si>
    <t>Host school charges</t>
  </si>
  <si>
    <t>Other</t>
  </si>
  <si>
    <t>Student Ground Transportation</t>
  </si>
  <si>
    <t>Student Lodging</t>
  </si>
  <si>
    <t>Student meals (specify which)</t>
  </si>
  <si>
    <t>Group Meals</t>
  </si>
  <si>
    <t># of days</t>
  </si>
  <si>
    <t>Program length:</t>
  </si>
  <si>
    <t>EXAMPLE</t>
  </si>
  <si>
    <t>NOTES:</t>
  </si>
  <si>
    <t>Expenses should be listed in the currency in which the SAO will be charged.</t>
  </si>
  <si>
    <t>UPDATE WITH PRICES RECEIVED FROM QUOTES</t>
  </si>
  <si>
    <t>Director(s) and Assistant(s) lodging</t>
  </si>
  <si>
    <t xml:space="preserve">Director(s) Salary </t>
  </si>
  <si>
    <t>Assistant(s) Salary</t>
  </si>
  <si>
    <t>Excursions/Trips/Tours</t>
  </si>
  <si>
    <t>If coming from general funds, enter 0</t>
  </si>
  <si>
    <t>In Country Transportation</t>
  </si>
  <si>
    <t>Director(s)/Assistant(s) Incidentals</t>
  </si>
  <si>
    <t>UNIVERSITY OF MONTANA -MISSOULA</t>
  </si>
  <si>
    <t>STUDY ABROAD PROGRAM BUDGET</t>
  </si>
  <si>
    <t>Academic Department:</t>
  </si>
  <si>
    <t>Faculty Leader:</t>
  </si>
  <si>
    <t>STUDENT PROGRAM EXPENSE</t>
  </si>
  <si>
    <t>Click for current Out-of-Country travel rates</t>
  </si>
  <si>
    <t>Director(s) and Assistant(s) meals</t>
  </si>
  <si>
    <t>Subtotal</t>
  </si>
  <si>
    <t>FACULTY AND ASSISTANT EXPENSES</t>
  </si>
  <si>
    <t>OUT-OF COUNTRY PROGRAM EXPENSES</t>
  </si>
  <si>
    <t xml:space="preserve"> TOTAL COST PER STUDENT</t>
  </si>
  <si>
    <t>Study Abroad Index Code:</t>
  </si>
  <si>
    <t>State Support Index Code (if applicable)</t>
  </si>
  <si>
    <t>Director(s) and Assistant(s) transportation- AIR</t>
  </si>
  <si>
    <t>Director(s) and Assistant(s) early arrival hotel</t>
  </si>
  <si>
    <t xml:space="preserve">Estimated enrollment: </t>
  </si>
  <si>
    <t xml:space="preserve">Director(s) and Assistant(s) transportation- Land </t>
  </si>
  <si>
    <t>End of trip party</t>
  </si>
  <si>
    <t>Input</t>
  </si>
  <si>
    <t># of weeks</t>
  </si>
  <si>
    <t>Calculated</t>
  </si>
  <si>
    <t>Field Trip 3</t>
  </si>
  <si>
    <t xml:space="preserve">Instructor fee </t>
  </si>
  <si>
    <t>Events-Tickets, Admissions, Etc.</t>
  </si>
  <si>
    <t>Notes/Comments</t>
  </si>
  <si>
    <t>Art museum admission $10/person plus guide ($100)</t>
  </si>
  <si>
    <t>Castle tour admission $10/person plus guide ($125)</t>
  </si>
  <si>
    <t>Tour 1</t>
  </si>
  <si>
    <t>Tour 2</t>
  </si>
  <si>
    <t>Director and Assistant early arrival</t>
  </si>
  <si>
    <t>Meeting expense with host school staff</t>
  </si>
  <si>
    <t>Room ($30/day) and board ($18/day)</t>
  </si>
  <si>
    <t>Cost roundtrip airport ($40/person)</t>
  </si>
  <si>
    <t xml:space="preserve">Concert $20/person </t>
  </si>
  <si>
    <t>Arrival and departure meal</t>
  </si>
  <si>
    <t>Check</t>
  </si>
  <si>
    <t>Reserve calculated @ 2.0% of total cost</t>
  </si>
  <si>
    <t xml:space="preserve">COST PER STUDENT </t>
  </si>
  <si>
    <r>
      <t># of students</t>
    </r>
    <r>
      <rPr>
        <b/>
        <vertAlign val="superscript"/>
        <sz val="9"/>
        <rFont val="Verdana"/>
        <family val="2"/>
      </rPr>
      <t>1</t>
    </r>
  </si>
  <si>
    <t>Assistant(s) Benefits (30%)</t>
  </si>
  <si>
    <t>Director(s) Benefits (30%)</t>
  </si>
  <si>
    <r>
      <t>Contingency reserve</t>
    </r>
    <r>
      <rPr>
        <vertAlign val="superscript"/>
        <sz val="9"/>
        <rFont val="Verdana"/>
        <family val="2"/>
      </rPr>
      <t>1</t>
    </r>
  </si>
  <si>
    <r>
      <rPr>
        <b/>
        <vertAlign val="superscript"/>
        <sz val="9"/>
        <rFont val="Verdana"/>
        <family val="2"/>
      </rPr>
      <t>2</t>
    </r>
    <r>
      <rPr>
        <sz val="9"/>
        <rFont val="Verdana"/>
        <family val="2"/>
      </rPr>
      <t xml:space="preserve"> </t>
    </r>
    <r>
      <rPr>
        <b/>
        <sz val="9"/>
        <rFont val="Verdana"/>
        <family val="2"/>
      </rPr>
      <t>Insurance premium</t>
    </r>
    <r>
      <rPr>
        <sz val="9"/>
        <rFont val="Verdana"/>
        <family val="2"/>
      </rPr>
      <t xml:space="preserve"> is charged at a weekly rate.  Confirm with Education Abroad that premium amount is still valid.</t>
    </r>
  </si>
  <si>
    <r>
      <rPr>
        <b/>
        <vertAlign val="superscript"/>
        <sz val="9"/>
        <rFont val="Verdana"/>
        <family val="2"/>
      </rPr>
      <t>1</t>
    </r>
    <r>
      <rPr>
        <b/>
        <sz val="9"/>
        <rFont val="Verdana"/>
        <family val="2"/>
      </rPr>
      <t>Contingency reserve</t>
    </r>
    <r>
      <rPr>
        <sz val="9"/>
        <rFont val="Verdana"/>
        <family val="2"/>
      </rPr>
      <t xml:space="preserve"> should be established to help mitigate risk of changing prices due to fluctuation in exchange rates or other unanticipated costs to students. Unspent reserve amount is nonrefundable to students and can be carried forward to benefit a recurring education abroad program in future years. </t>
    </r>
  </si>
  <si>
    <r>
      <t>TOTAL COST EXPRESSED IN U.S.</t>
    </r>
    <r>
      <rPr>
        <b/>
        <vertAlign val="superscript"/>
        <sz val="9"/>
        <rFont val="Verdana"/>
        <family val="2"/>
      </rPr>
      <t>3</t>
    </r>
  </si>
  <si>
    <t>Oanda.com</t>
  </si>
  <si>
    <r>
      <t>Director(s) Insurance ($11.95 per week)</t>
    </r>
    <r>
      <rPr>
        <b/>
        <vertAlign val="superscript"/>
        <sz val="9"/>
        <color indexed="8"/>
        <rFont val="Verdana"/>
        <family val="2"/>
      </rPr>
      <t>2</t>
    </r>
  </si>
  <si>
    <r>
      <t>Assistant(s) Insurance ($11.95 per week)</t>
    </r>
    <r>
      <rPr>
        <b/>
        <vertAlign val="superscript"/>
        <sz val="9"/>
        <color indexed="8"/>
        <rFont val="Verdana"/>
        <family val="2"/>
      </rPr>
      <t>2</t>
    </r>
  </si>
  <si>
    <r>
      <t>Student Health Insurance ($11.95 per week)</t>
    </r>
    <r>
      <rPr>
        <b/>
        <vertAlign val="superscript"/>
        <sz val="9"/>
        <color indexed="8"/>
        <rFont val="Verdana"/>
        <family val="2"/>
      </rPr>
      <t>2</t>
    </r>
  </si>
  <si>
    <t>GEO Fee</t>
  </si>
  <si>
    <r>
      <rPr>
        <b/>
        <vertAlign val="superscript"/>
        <sz val="9"/>
        <rFont val="Verdana"/>
        <family val="2"/>
      </rPr>
      <t xml:space="preserve">3 </t>
    </r>
    <r>
      <rPr>
        <sz val="9"/>
        <rFont val="Verdana"/>
        <family val="2"/>
      </rPr>
      <t xml:space="preserve">A good tool for </t>
    </r>
    <r>
      <rPr>
        <b/>
        <sz val="9"/>
        <rFont val="Verdana"/>
        <family val="2"/>
      </rPr>
      <t>currency conversion</t>
    </r>
    <r>
      <rPr>
        <sz val="9"/>
        <rFont val="Verdana"/>
        <family val="2"/>
      </rPr>
      <t xml:space="preserve"> can be found 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</si>
</sst>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9">
    <font>
      <sz val="10"/>
      <name val="Arial"/>
    </font>
    <font>
      <sz val="10"/>
      <name val="Arial"/>
    </font>
    <font>
      <b/>
      <sz val="9"/>
      <name val="Verdana"/>
      <family val="2"/>
    </font>
    <font>
      <sz val="8"/>
      <name val="Verdana"/>
      <family val="2"/>
    </font>
    <font>
      <sz val="9"/>
      <name val="Verdana"/>
      <family val="2"/>
    </font>
    <font>
      <b/>
      <sz val="8"/>
      <name val="Verdana"/>
      <family val="2"/>
    </font>
    <font>
      <u/>
      <sz val="10"/>
      <color theme="10"/>
      <name val="Arial"/>
    </font>
    <font>
      <b/>
      <sz val="10"/>
      <name val="Verdana"/>
      <family val="2"/>
    </font>
    <font>
      <sz val="10"/>
      <name val="Vrinda"/>
      <family val="2"/>
    </font>
    <font>
      <b/>
      <vertAlign val="superscript"/>
      <sz val="9"/>
      <name val="Verdana"/>
      <family val="2"/>
    </font>
    <font>
      <sz val="11"/>
      <color rgb="FF3F3F76"/>
      <name val="Calibri"/>
      <family val="2"/>
      <scheme val="minor"/>
    </font>
    <font>
      <b/>
      <sz val="11"/>
      <color rgb="FFC00000"/>
      <name val="Calibri"/>
      <family val="2"/>
      <scheme val="minor"/>
    </font>
    <font>
      <b/>
      <sz val="11"/>
      <color rgb="FF0000FF"/>
      <name val="Calibri"/>
      <family val="2"/>
      <scheme val="minor"/>
    </font>
    <font>
      <sz val="9"/>
      <color rgb="FFFF0000"/>
      <name val="Verdana"/>
      <family val="2"/>
    </font>
    <font>
      <b/>
      <sz val="9"/>
      <color rgb="FF3F3F76"/>
      <name val="Verdana"/>
      <family val="2"/>
    </font>
    <font>
      <b/>
      <sz val="9"/>
      <color rgb="FFC00000"/>
      <name val="Verdana"/>
      <family val="2"/>
    </font>
    <font>
      <b/>
      <i/>
      <sz val="9"/>
      <name val="Verdana"/>
      <family val="2"/>
    </font>
    <font>
      <b/>
      <u/>
      <sz val="9"/>
      <name val="Verdana"/>
      <family val="2"/>
    </font>
    <font>
      <sz val="9"/>
      <color indexed="8"/>
      <name val="Verdana"/>
      <family val="2"/>
    </font>
    <font>
      <u/>
      <sz val="9"/>
      <color theme="10"/>
      <name val="Verdana"/>
      <family val="2"/>
    </font>
    <font>
      <b/>
      <vertAlign val="superscript"/>
      <sz val="9"/>
      <color indexed="8"/>
      <name val="Verdana"/>
      <family val="2"/>
    </font>
    <font>
      <b/>
      <sz val="9"/>
      <color indexed="8"/>
      <name val="Verdana"/>
      <family val="2"/>
    </font>
    <font>
      <b/>
      <u/>
      <sz val="9"/>
      <color indexed="8"/>
      <name val="Verdana"/>
      <family val="2"/>
    </font>
    <font>
      <b/>
      <i/>
      <u/>
      <sz val="9"/>
      <color indexed="8"/>
      <name val="Verdana"/>
      <family val="2"/>
    </font>
    <font>
      <sz val="9"/>
      <color rgb="FF3F3F76"/>
      <name val="Verdana"/>
      <family val="2"/>
    </font>
    <font>
      <b/>
      <sz val="9"/>
      <color rgb="FFFF0000"/>
      <name val="Verdana"/>
      <family val="2"/>
    </font>
    <font>
      <b/>
      <u/>
      <sz val="9"/>
      <color rgb="FFFF0000"/>
      <name val="Verdana"/>
      <family val="2"/>
    </font>
    <font>
      <vertAlign val="superscript"/>
      <sz val="9"/>
      <name val="Verdana"/>
      <family val="2"/>
    </font>
    <font>
      <b/>
      <u/>
      <sz val="10"/>
      <color theme="1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99"/>
      </patternFill>
    </fill>
    <fill>
      <patternFill patternType="solid">
        <fgColor theme="2" tint="-0.24994659260841701"/>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theme="2" tint="-0.749961851863155"/>
      </left>
      <right style="medium">
        <color theme="2" tint="-0.749961851863155"/>
      </right>
      <top style="medium">
        <color theme="2" tint="-0.749961851863155"/>
      </top>
      <bottom style="medium">
        <color theme="2" tint="-0.749961851863155"/>
      </bottom>
      <diagonal/>
    </border>
    <border>
      <left style="medium">
        <color theme="1" tint="0.14996795556505021"/>
      </left>
      <right style="medium">
        <color theme="1" tint="0.14996795556505021"/>
      </right>
      <top style="medium">
        <color theme="1" tint="0.14996795556505021"/>
      </top>
      <bottom style="medium">
        <color theme="1" tint="0.1499679555650502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rgb="FF7F7F7F"/>
      </right>
      <top style="thin">
        <color rgb="FF7F7F7F"/>
      </top>
      <bottom style="medium">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1" fillId="7" borderId="15" applyNumberFormat="0" applyAlignment="0" applyProtection="0"/>
    <xf numFmtId="0" fontId="10" fillId="6" borderId="11" applyNumberFormat="0" applyAlignment="0" applyProtection="0"/>
    <xf numFmtId="0" fontId="12" fillId="7" borderId="14" applyNumberFormat="0" applyAlignment="0" applyProtection="0"/>
  </cellStyleXfs>
  <cellXfs count="102">
    <xf numFmtId="0" fontId="0" fillId="0" borderId="0" xfId="0"/>
    <xf numFmtId="0" fontId="4" fillId="0" borderId="0" xfId="0" applyFont="1"/>
    <xf numFmtId="44" fontId="3" fillId="0" borderId="3" xfId="0" applyNumberFormat="1" applyFont="1" applyBorder="1"/>
    <xf numFmtId="0" fontId="3" fillId="0" borderId="0" xfId="0" applyFont="1" applyFill="1" applyBorder="1" applyAlignment="1">
      <alignment horizontal="center"/>
    </xf>
    <xf numFmtId="0" fontId="0" fillId="0" borderId="0" xfId="0" applyBorder="1" applyAlignment="1">
      <alignment horizontal="center"/>
    </xf>
    <xf numFmtId="44" fontId="3" fillId="0" borderId="0" xfId="0" applyNumberFormat="1" applyFont="1" applyFill="1" applyBorder="1" applyAlignment="1">
      <alignment vertical="justify" wrapText="1"/>
    </xf>
    <xf numFmtId="0" fontId="2" fillId="0" borderId="0" xfId="0" applyFont="1" applyFill="1"/>
    <xf numFmtId="0" fontId="7" fillId="0" borderId="0" xfId="0" applyFont="1"/>
    <xf numFmtId="0" fontId="8" fillId="0" borderId="0" xfId="0" applyFont="1"/>
    <xf numFmtId="0" fontId="2" fillId="0" borderId="0" xfId="0" applyFont="1"/>
    <xf numFmtId="0" fontId="2" fillId="4" borderId="0" xfId="0" applyFont="1" applyFill="1"/>
    <xf numFmtId="0" fontId="3" fillId="0" borderId="0" xfId="0" applyFont="1" applyFill="1" applyBorder="1" applyAlignment="1">
      <alignment horizontal="left"/>
    </xf>
    <xf numFmtId="0" fontId="3" fillId="0" borderId="9" xfId="0" applyFont="1" applyFill="1" applyBorder="1" applyAlignment="1">
      <alignment horizontal="left"/>
    </xf>
    <xf numFmtId="44" fontId="3" fillId="0" borderId="10" xfId="0" applyNumberFormat="1" applyFont="1" applyBorder="1" applyAlignment="1">
      <alignment vertical="justify" wrapText="1"/>
    </xf>
    <xf numFmtId="44" fontId="5" fillId="0" borderId="17" xfId="0" applyNumberFormat="1" applyFont="1" applyBorder="1" applyAlignment="1">
      <alignment horizontal="right"/>
    </xf>
    <xf numFmtId="44" fontId="3" fillId="0" borderId="9" xfId="0" applyNumberFormat="1" applyFont="1" applyBorder="1" applyAlignment="1">
      <alignment vertical="justify" wrapText="1"/>
    </xf>
    <xf numFmtId="44" fontId="5" fillId="0" borderId="3" xfId="0" applyNumberFormat="1" applyFont="1" applyBorder="1" applyAlignment="1">
      <alignment horizontal="right" vertical="justify" wrapText="1"/>
    </xf>
    <xf numFmtId="44" fontId="5" fillId="0" borderId="0" xfId="0" applyNumberFormat="1" applyFont="1" applyFill="1" applyBorder="1" applyAlignment="1">
      <alignment horizontal="right" vertical="justify" wrapText="1"/>
    </xf>
    <xf numFmtId="0" fontId="2" fillId="0" borderId="0" xfId="0" applyFont="1" applyBorder="1" applyAlignment="1">
      <alignment horizontal="center"/>
    </xf>
    <xf numFmtId="0" fontId="14" fillId="6" borderId="11" xfId="4" applyFont="1" applyAlignment="1">
      <alignment horizontal="center"/>
    </xf>
    <xf numFmtId="0" fontId="15" fillId="7" borderId="15" xfId="3" applyFont="1" applyAlignment="1">
      <alignment horizontal="center"/>
    </xf>
    <xf numFmtId="0" fontId="2" fillId="0" borderId="0" xfId="0" applyFont="1" applyAlignment="1">
      <alignment horizontal="center"/>
    </xf>
    <xf numFmtId="0" fontId="16" fillId="0" borderId="0" xfId="0" applyFont="1"/>
    <xf numFmtId="0" fontId="2" fillId="3" borderId="3" xfId="0" applyFont="1" applyFill="1" applyBorder="1" applyAlignment="1">
      <alignment horizontal="center"/>
    </xf>
    <xf numFmtId="0" fontId="2" fillId="3" borderId="3" xfId="0" applyFont="1" applyFill="1" applyBorder="1" applyAlignment="1">
      <alignment horizontal="center" wrapText="1"/>
    </xf>
    <xf numFmtId="0" fontId="17" fillId="0" borderId="3" xfId="0" applyFont="1" applyBorder="1"/>
    <xf numFmtId="0" fontId="2" fillId="0" borderId="3" xfId="0" applyFont="1" applyFill="1" applyBorder="1" applyAlignment="1">
      <alignment horizontal="center"/>
    </xf>
    <xf numFmtId="0" fontId="4" fillId="0" borderId="3" xfId="0" applyFont="1" applyBorder="1"/>
    <xf numFmtId="44" fontId="4" fillId="0" borderId="6" xfId="0" applyNumberFormat="1" applyFont="1" applyBorder="1"/>
    <xf numFmtId="0" fontId="18" fillId="2" borderId="2" xfId="0" applyFont="1" applyFill="1" applyBorder="1" applyAlignment="1">
      <alignment horizontal="left" wrapText="1"/>
    </xf>
    <xf numFmtId="44" fontId="4" fillId="0" borderId="3" xfId="0" applyNumberFormat="1" applyFont="1" applyBorder="1"/>
    <xf numFmtId="44" fontId="4" fillId="0" borderId="3" xfId="0" applyNumberFormat="1" applyFont="1" applyBorder="1" applyAlignment="1"/>
    <xf numFmtId="44" fontId="4" fillId="0" borderId="3" xfId="0" applyNumberFormat="1" applyFont="1" applyBorder="1" applyAlignment="1">
      <alignment horizontal="right"/>
    </xf>
    <xf numFmtId="44" fontId="19" fillId="0" borderId="3" xfId="2" applyNumberFormat="1" applyFont="1" applyBorder="1" applyAlignment="1"/>
    <xf numFmtId="44" fontId="15" fillId="7" borderId="15" xfId="3" applyNumberFormat="1" applyFont="1" applyProtection="1"/>
    <xf numFmtId="44" fontId="15" fillId="7" borderId="15" xfId="3" applyNumberFormat="1" applyFont="1"/>
    <xf numFmtId="44" fontId="4" fillId="0" borderId="10" xfId="0" applyNumberFormat="1" applyFont="1" applyBorder="1"/>
    <xf numFmtId="0" fontId="21" fillId="2" borderId="2" xfId="0" applyFont="1" applyFill="1" applyBorder="1" applyAlignment="1">
      <alignment horizontal="right" wrapText="1"/>
    </xf>
    <xf numFmtId="44" fontId="2" fillId="0" borderId="6" xfId="0" applyNumberFormat="1" applyFont="1" applyBorder="1"/>
    <xf numFmtId="0" fontId="22" fillId="2" borderId="2" xfId="0" applyFont="1" applyFill="1" applyBorder="1" applyAlignment="1">
      <alignment horizontal="left" wrapText="1"/>
    </xf>
    <xf numFmtId="44" fontId="4" fillId="0" borderId="13" xfId="0" applyNumberFormat="1" applyFont="1" applyBorder="1"/>
    <xf numFmtId="0" fontId="23" fillId="2" borderId="2" xfId="1" applyNumberFormat="1" applyFont="1" applyFill="1" applyBorder="1" applyAlignment="1">
      <alignment horizontal="left" wrapText="1"/>
    </xf>
    <xf numFmtId="44" fontId="24" fillId="0" borderId="3" xfId="4" applyNumberFormat="1" applyFont="1" applyFill="1" applyBorder="1"/>
    <xf numFmtId="44" fontId="4" fillId="0" borderId="3" xfId="0" applyNumberFormat="1" applyFont="1" applyFill="1" applyBorder="1" applyAlignment="1">
      <alignment horizontal="left"/>
    </xf>
    <xf numFmtId="44" fontId="4" fillId="0" borderId="0" xfId="1" applyFont="1"/>
    <xf numFmtId="0" fontId="18" fillId="2" borderId="2" xfId="1" applyNumberFormat="1" applyFont="1" applyFill="1" applyBorder="1" applyAlignment="1">
      <alignment horizontal="left" wrapText="1" indent="1"/>
    </xf>
    <xf numFmtId="44" fontId="24" fillId="6" borderId="3" xfId="4" applyNumberFormat="1" applyFont="1" applyBorder="1"/>
    <xf numFmtId="44" fontId="4" fillId="0" borderId="3" xfId="0" applyNumberFormat="1" applyFont="1" applyFill="1" applyBorder="1" applyAlignment="1">
      <alignment horizontal="left" wrapText="1"/>
    </xf>
    <xf numFmtId="44" fontId="24" fillId="6" borderId="10" xfId="4" applyNumberFormat="1" applyFont="1" applyBorder="1"/>
    <xf numFmtId="0" fontId="18" fillId="2" borderId="2" xfId="1" applyNumberFormat="1" applyFont="1" applyFill="1" applyBorder="1" applyAlignment="1">
      <alignment horizontal="left" wrapText="1"/>
    </xf>
    <xf numFmtId="0" fontId="23" fillId="2" borderId="2" xfId="0" applyFont="1" applyFill="1" applyBorder="1" applyAlignment="1">
      <alignment horizontal="left" wrapText="1"/>
    </xf>
    <xf numFmtId="44" fontId="4" fillId="0" borderId="12" xfId="0" applyNumberFormat="1" applyFont="1" applyBorder="1"/>
    <xf numFmtId="0" fontId="18" fillId="2" borderId="2" xfId="0" applyFont="1" applyFill="1" applyBorder="1" applyAlignment="1">
      <alignment horizontal="left" wrapText="1" indent="1"/>
    </xf>
    <xf numFmtId="44" fontId="4" fillId="0" borderId="7" xfId="0" applyNumberFormat="1" applyFont="1" applyBorder="1"/>
    <xf numFmtId="44" fontId="2" fillId="0" borderId="16" xfId="0" applyNumberFormat="1" applyFont="1" applyBorder="1"/>
    <xf numFmtId="44" fontId="2" fillId="0" borderId="6" xfId="0" applyNumberFormat="1" applyFont="1" applyBorder="1" applyAlignment="1">
      <alignment vertical="justify" wrapText="1"/>
    </xf>
    <xf numFmtId="44" fontId="4" fillId="0" borderId="3" xfId="0" applyNumberFormat="1" applyFont="1" applyBorder="1" applyAlignment="1">
      <alignment vertical="justify" wrapText="1"/>
    </xf>
    <xf numFmtId="0" fontId="21" fillId="2" borderId="0" xfId="0" applyFont="1" applyFill="1" applyBorder="1" applyAlignment="1">
      <alignment horizontal="right" wrapText="1"/>
    </xf>
    <xf numFmtId="44" fontId="4" fillId="0" borderId="7" xfId="0" applyNumberFormat="1" applyFont="1" applyBorder="1" applyAlignment="1">
      <alignment vertical="justify" wrapText="1"/>
    </xf>
    <xf numFmtId="0" fontId="17" fillId="0" borderId="4" xfId="0" applyFont="1" applyBorder="1" applyAlignment="1">
      <alignment vertical="justify" wrapText="1"/>
    </xf>
    <xf numFmtId="0" fontId="18" fillId="2" borderId="1" xfId="0" applyFont="1" applyFill="1" applyBorder="1" applyAlignment="1">
      <alignment horizontal="left" vertical="center" wrapText="1"/>
    </xf>
    <xf numFmtId="44" fontId="15" fillId="7" borderId="15" xfId="3" applyNumberFormat="1" applyFont="1" applyAlignment="1">
      <alignment horizontal="right" vertical="center"/>
    </xf>
    <xf numFmtId="44" fontId="4" fillId="0" borderId="3" xfId="5" applyNumberFormat="1" applyFont="1" applyFill="1" applyBorder="1" applyAlignment="1">
      <alignment vertical="justify" wrapText="1"/>
    </xf>
    <xf numFmtId="44" fontId="4" fillId="0" borderId="3" xfId="0" applyNumberFormat="1" applyFont="1" applyFill="1" applyBorder="1" applyAlignment="1">
      <alignment vertical="justify" wrapText="1"/>
    </xf>
    <xf numFmtId="44" fontId="24" fillId="6" borderId="11" xfId="4" applyNumberFormat="1" applyFont="1" applyAlignment="1">
      <alignment vertical="center"/>
    </xf>
    <xf numFmtId="0" fontId="18" fillId="2" borderId="3" xfId="0" applyFont="1" applyFill="1" applyBorder="1" applyAlignment="1">
      <alignment horizontal="left" vertical="center" wrapText="1"/>
    </xf>
    <xf numFmtId="44" fontId="4" fillId="0" borderId="10" xfId="5" applyNumberFormat="1" applyFont="1" applyFill="1" applyBorder="1" applyAlignment="1">
      <alignment vertical="justify" wrapText="1"/>
    </xf>
    <xf numFmtId="44" fontId="2" fillId="0" borderId="18" xfId="0" applyNumberFormat="1" applyFont="1" applyBorder="1" applyAlignment="1">
      <alignment vertical="justify" wrapText="1"/>
    </xf>
    <xf numFmtId="0" fontId="4" fillId="0" borderId="3" xfId="0" applyFont="1" applyBorder="1" applyAlignment="1">
      <alignment vertical="justify" wrapText="1"/>
    </xf>
    <xf numFmtId="0" fontId="2" fillId="0" borderId="3" xfId="0" applyFont="1" applyBorder="1" applyAlignment="1">
      <alignment horizontal="right" vertical="justify" wrapText="1"/>
    </xf>
    <xf numFmtId="44" fontId="4" fillId="3" borderId="3" xfId="0" applyNumberFormat="1" applyFont="1" applyFill="1" applyBorder="1" applyAlignment="1">
      <alignment horizontal="left" vertical="center" wrapText="1"/>
    </xf>
    <xf numFmtId="44" fontId="4" fillId="0" borderId="3" xfId="5" applyNumberFormat="1" applyFont="1" applyFill="1" applyBorder="1" applyAlignment="1">
      <alignment horizontal="left" vertical="center" wrapText="1"/>
    </xf>
    <xf numFmtId="44" fontId="2" fillId="0" borderId="3" xfId="0" applyNumberFormat="1" applyFont="1" applyFill="1" applyBorder="1" applyAlignment="1">
      <alignment horizontal="left" vertical="center" wrapText="1"/>
    </xf>
    <xf numFmtId="0" fontId="4" fillId="0" borderId="0" xfId="0" applyFont="1" applyFill="1"/>
    <xf numFmtId="44" fontId="2" fillId="0" borderId="3" xfId="0" applyNumberFormat="1" applyFont="1" applyFill="1" applyBorder="1" applyAlignment="1">
      <alignment vertical="justify" wrapText="1"/>
    </xf>
    <xf numFmtId="44" fontId="4" fillId="0" borderId="0" xfId="0" applyNumberFormat="1" applyFont="1" applyFill="1" applyBorder="1" applyAlignment="1">
      <alignment vertical="justify" wrapText="1"/>
    </xf>
    <xf numFmtId="44" fontId="2" fillId="0" borderId="0" xfId="0" applyNumberFormat="1" applyFont="1" applyFill="1" applyBorder="1" applyAlignment="1">
      <alignment vertical="justify" wrapText="1"/>
    </xf>
    <xf numFmtId="0" fontId="2" fillId="0" borderId="0" xfId="0" applyFont="1" applyFill="1" applyBorder="1" applyAlignment="1">
      <alignment vertical="justify" wrapText="1"/>
    </xf>
    <xf numFmtId="0" fontId="4" fillId="0" borderId="0" xfId="0" applyFont="1" applyAlignment="1">
      <alignment wrapText="1"/>
    </xf>
    <xf numFmtId="0" fontId="4" fillId="0" borderId="0" xfId="0" applyFont="1" applyAlignment="1"/>
    <xf numFmtId="44" fontId="25" fillId="0" borderId="3" xfId="0" applyNumberFormat="1" applyFont="1" applyBorder="1" applyAlignment="1">
      <alignment horizontal="center"/>
    </xf>
    <xf numFmtId="44" fontId="2" fillId="0" borderId="20" xfId="0" applyNumberFormat="1" applyFont="1" applyFill="1" applyBorder="1" applyAlignment="1">
      <alignment vertical="justify" wrapText="1"/>
    </xf>
    <xf numFmtId="0" fontId="18" fillId="2" borderId="5" xfId="0" applyFont="1" applyFill="1" applyBorder="1" applyAlignment="1">
      <alignment horizontal="left" wrapText="1" indent="1"/>
    </xf>
    <xf numFmtId="0" fontId="4" fillId="5" borderId="3" xfId="0" applyFont="1" applyFill="1" applyBorder="1" applyAlignment="1">
      <alignment horizontal="left" vertical="center"/>
    </xf>
    <xf numFmtId="0" fontId="4" fillId="0" borderId="0" xfId="0" quotePrefix="1" applyFont="1"/>
    <xf numFmtId="0" fontId="28" fillId="0" borderId="0" xfId="2" applyFont="1"/>
    <xf numFmtId="0" fontId="4" fillId="0" borderId="3" xfId="0" applyFont="1" applyFill="1" applyBorder="1" applyAlignment="1">
      <alignment horizontal="left" vertical="center"/>
    </xf>
    <xf numFmtId="0" fontId="4" fillId="0" borderId="0" xfId="0" applyFont="1" applyAlignment="1">
      <alignment horizontal="left"/>
    </xf>
    <xf numFmtId="0" fontId="25" fillId="0" borderId="0" xfId="0" applyFont="1" applyAlignment="1">
      <alignment horizontal="left"/>
    </xf>
    <xf numFmtId="0" fontId="4" fillId="0" borderId="0" xfId="0" quotePrefix="1" applyFont="1" applyAlignment="1">
      <alignment vertical="top" wrapText="1"/>
    </xf>
    <xf numFmtId="0" fontId="4" fillId="0" borderId="0" xfId="0" applyFont="1" applyAlignment="1">
      <alignment vertical="top" wrapText="1"/>
    </xf>
    <xf numFmtId="44" fontId="13" fillId="0" borderId="8" xfId="0" applyNumberFormat="1" applyFont="1" applyBorder="1" applyAlignment="1">
      <alignment horizontal="center" wrapText="1"/>
    </xf>
    <xf numFmtId="44" fontId="13" fillId="0" borderId="7" xfId="0" applyNumberFormat="1" applyFont="1" applyBorder="1" applyAlignment="1">
      <alignment horizontal="center" wrapText="1"/>
    </xf>
    <xf numFmtId="0" fontId="0" fillId="0" borderId="9" xfId="0" applyBorder="1" applyAlignment="1">
      <alignment horizontal="left"/>
    </xf>
    <xf numFmtId="0" fontId="3" fillId="0" borderId="9" xfId="0" applyFont="1" applyFill="1" applyBorder="1" applyAlignment="1">
      <alignment horizontal="left"/>
    </xf>
    <xf numFmtId="0" fontId="26" fillId="0" borderId="4" xfId="0" applyFont="1" applyBorder="1" applyAlignment="1">
      <alignment horizontal="center" wrapText="1"/>
    </xf>
    <xf numFmtId="0" fontId="26" fillId="0" borderId="7" xfId="0" applyFont="1" applyBorder="1" applyAlignment="1">
      <alignment horizontal="center" wrapText="1"/>
    </xf>
    <xf numFmtId="44" fontId="4" fillId="0" borderId="3" xfId="0" applyNumberFormat="1" applyFont="1" applyFill="1" applyBorder="1" applyAlignment="1">
      <alignment horizontal="left" vertical="center" wrapText="1"/>
    </xf>
    <xf numFmtId="44" fontId="24" fillId="6" borderId="11" xfId="4" applyNumberFormat="1" applyFont="1" applyAlignment="1">
      <alignment horizontal="left" vertical="center"/>
    </xf>
    <xf numFmtId="44" fontId="24" fillId="6" borderId="11" xfId="4" applyNumberFormat="1" applyFont="1" applyAlignment="1">
      <alignment horizontal="left"/>
    </xf>
    <xf numFmtId="44" fontId="24" fillId="6" borderId="11" xfId="4" applyNumberFormat="1" applyFont="1" applyAlignment="1">
      <alignment horizontal="left" vertical="justify" wrapText="1"/>
    </xf>
    <xf numFmtId="44" fontId="24" fillId="6" borderId="19" xfId="4" applyNumberFormat="1" applyFont="1" applyBorder="1" applyAlignment="1">
      <alignment horizontal="left" vertical="justify" wrapText="1"/>
    </xf>
  </cellXfs>
  <cellStyles count="6">
    <cellStyle name="Calculation" xfId="3" builtinId="22" customBuiltin="1"/>
    <cellStyle name="Currency" xfId="1" builtinId="4"/>
    <cellStyle name="Hyperlink" xfId="2" builtinId="8"/>
    <cellStyle name="Input" xfId="4" builtinId="20"/>
    <cellStyle name="Linked Cell" xfId="5" builtinId="24" customBuiltin="1"/>
    <cellStyle name="Normal" xfId="0" builtinId="0"/>
  </cellStyles>
  <dxfs count="0"/>
  <tableStyles count="0" defaultTableStyle="TableStyleMedium9" defaultPivotStyle="PivotStyleLight16"/>
  <colors>
    <mruColors>
      <color rgb="FFC0C0C0"/>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mt.edu/business-services/Employees/Services/Accounts%20Payable/Travel%20Guidelines%20and%20Procedures.php" TargetMode="External"/><Relationship Id="rId2" Type="http://schemas.openxmlformats.org/officeDocument/2006/relationships/hyperlink" Target="http://www.umt.edu/business-services/Employees/Services/Accounts%20Payable/Travel%20Guidelines%20and%20Procedures.php" TargetMode="External"/><Relationship Id="rId1" Type="http://schemas.openxmlformats.org/officeDocument/2006/relationships/hyperlink" Target="http://www.umt.edu/business-services/Employees/Services/Accounts%20Payable/Travel%20Guidelines%20and%20Procedures.php" TargetMode="External"/><Relationship Id="rId5" Type="http://schemas.openxmlformats.org/officeDocument/2006/relationships/printerSettings" Target="../printerSettings/printerSettings1.bin"/><Relationship Id="rId4" Type="http://schemas.openxmlformats.org/officeDocument/2006/relationships/hyperlink" Target="http://www.oanda.com/currency/conver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tabSelected="1" zoomScaleNormal="100" workbookViewId="0">
      <selection activeCell="B71" sqref="B71"/>
    </sheetView>
  </sheetViews>
  <sheetFormatPr defaultRowHeight="12.75"/>
  <cols>
    <col min="1" max="1" width="51.42578125" customWidth="1"/>
    <col min="2" max="2" width="16" customWidth="1"/>
    <col min="3" max="3" width="23" customWidth="1"/>
    <col min="4" max="4" width="39.140625" customWidth="1"/>
  </cols>
  <sheetData>
    <row r="1" spans="1:4">
      <c r="A1" s="7" t="s">
        <v>22</v>
      </c>
    </row>
    <row r="2" spans="1:4">
      <c r="A2" s="7" t="s">
        <v>23</v>
      </c>
    </row>
    <row r="3" spans="1:4" ht="8.25" customHeight="1"/>
    <row r="4" spans="1:4">
      <c r="A4" s="10" t="s">
        <v>24</v>
      </c>
      <c r="B4" s="93"/>
      <c r="C4" s="93"/>
    </row>
    <row r="5" spans="1:4" ht="6" customHeight="1">
      <c r="A5" s="9"/>
    </row>
    <row r="6" spans="1:4">
      <c r="A6" s="10" t="s">
        <v>1</v>
      </c>
      <c r="B6" s="93"/>
      <c r="C6" s="93"/>
    </row>
    <row r="7" spans="1:4" ht="6" customHeight="1">
      <c r="A7" s="8"/>
    </row>
    <row r="8" spans="1:4">
      <c r="A8" s="10" t="s">
        <v>25</v>
      </c>
      <c r="B8" s="94"/>
      <c r="C8" s="94"/>
      <c r="D8" s="4"/>
    </row>
    <row r="9" spans="1:4" ht="6" customHeight="1">
      <c r="A9" s="6"/>
      <c r="B9" s="3"/>
      <c r="C9" s="3"/>
      <c r="D9" s="4"/>
    </row>
    <row r="10" spans="1:4">
      <c r="A10" s="10" t="s">
        <v>33</v>
      </c>
      <c r="B10" s="94"/>
      <c r="C10" s="94"/>
      <c r="D10" s="4"/>
    </row>
    <row r="11" spans="1:4" ht="6" customHeight="1">
      <c r="A11" s="6"/>
      <c r="B11" s="11"/>
      <c r="C11" s="11"/>
      <c r="D11" s="4"/>
    </row>
    <row r="12" spans="1:4">
      <c r="A12" s="10" t="s">
        <v>34</v>
      </c>
      <c r="B12" s="12"/>
      <c r="C12" s="12"/>
      <c r="D12" s="4"/>
    </row>
    <row r="13" spans="1:4" ht="10.5" customHeight="1">
      <c r="A13" s="6"/>
      <c r="B13" s="3"/>
      <c r="C13" s="3"/>
      <c r="D13" s="4"/>
    </row>
    <row r="14" spans="1:4" s="1" customFormat="1">
      <c r="A14" s="1" t="s">
        <v>37</v>
      </c>
      <c r="B14" s="18" t="s">
        <v>60</v>
      </c>
      <c r="C14" s="19">
        <v>12</v>
      </c>
      <c r="D14" s="18" t="s">
        <v>40</v>
      </c>
    </row>
    <row r="15" spans="1:4" s="1" customFormat="1" ht="12" thickBot="1">
      <c r="A15" s="1" t="s">
        <v>10</v>
      </c>
      <c r="B15" s="18" t="s">
        <v>9</v>
      </c>
      <c r="C15" s="19">
        <v>37</v>
      </c>
      <c r="D15" s="18" t="s">
        <v>40</v>
      </c>
    </row>
    <row r="16" spans="1:4" s="1" customFormat="1" ht="12" thickBot="1">
      <c r="B16" s="18" t="s">
        <v>41</v>
      </c>
      <c r="C16" s="20">
        <f>ROUNDUP(C15/7,0)</f>
        <v>6</v>
      </c>
      <c r="D16" s="21" t="s">
        <v>42</v>
      </c>
    </row>
    <row r="17" spans="1:4" s="1" customFormat="1" ht="11.25">
      <c r="A17" s="22" t="s">
        <v>13</v>
      </c>
    </row>
    <row r="18" spans="1:4" s="1" customFormat="1" ht="39.75" customHeight="1">
      <c r="A18" s="23" t="s">
        <v>0</v>
      </c>
      <c r="B18" s="24" t="s">
        <v>66</v>
      </c>
      <c r="C18" s="24" t="s">
        <v>59</v>
      </c>
      <c r="D18" s="23" t="s">
        <v>46</v>
      </c>
    </row>
    <row r="19" spans="1:4" s="1" customFormat="1" ht="12" customHeight="1">
      <c r="A19" s="25" t="s">
        <v>30</v>
      </c>
      <c r="B19" s="80" t="s">
        <v>11</v>
      </c>
      <c r="C19" s="80" t="s">
        <v>11</v>
      </c>
      <c r="D19" s="26"/>
    </row>
    <row r="20" spans="1:4" s="1" customFormat="1" ht="23.25" customHeight="1">
      <c r="A20" s="27"/>
      <c r="B20" s="95" t="s">
        <v>14</v>
      </c>
      <c r="C20" s="96"/>
      <c r="D20" s="27"/>
    </row>
    <row r="21" spans="1:4" s="1" customFormat="1" ht="11.25" customHeight="1">
      <c r="A21" s="82" t="s">
        <v>35</v>
      </c>
      <c r="B21" s="28">
        <v>1000</v>
      </c>
      <c r="C21" s="28">
        <f t="shared" ref="C21:C34" si="0">B21/$C$14</f>
        <v>83.333333333333329</v>
      </c>
      <c r="D21" s="28"/>
    </row>
    <row r="22" spans="1:4" s="1" customFormat="1" ht="11.25" customHeight="1">
      <c r="A22" s="52" t="s">
        <v>38</v>
      </c>
      <c r="B22" s="30">
        <v>100</v>
      </c>
      <c r="C22" s="28">
        <f t="shared" si="0"/>
        <v>8.3333333333333339</v>
      </c>
      <c r="D22" s="31"/>
    </row>
    <row r="23" spans="1:4" s="1" customFormat="1" ht="12.75" customHeight="1">
      <c r="A23" s="52" t="s">
        <v>36</v>
      </c>
      <c r="B23" s="32">
        <v>100</v>
      </c>
      <c r="C23" s="28">
        <f t="shared" si="0"/>
        <v>8.3333333333333339</v>
      </c>
      <c r="D23" s="33" t="s">
        <v>27</v>
      </c>
    </row>
    <row r="24" spans="1:4" s="1" customFormat="1" ht="12.75" customHeight="1">
      <c r="A24" s="52" t="s">
        <v>15</v>
      </c>
      <c r="B24" s="30">
        <v>500</v>
      </c>
      <c r="C24" s="28">
        <f t="shared" si="0"/>
        <v>41.666666666666664</v>
      </c>
      <c r="D24" s="33" t="s">
        <v>27</v>
      </c>
    </row>
    <row r="25" spans="1:4" s="1" customFormat="1" ht="12.75" customHeight="1">
      <c r="A25" s="52" t="s">
        <v>28</v>
      </c>
      <c r="B25" s="30">
        <f>39.8*C15</f>
        <v>1472.6</v>
      </c>
      <c r="C25" s="28">
        <f t="shared" si="0"/>
        <v>122.71666666666665</v>
      </c>
      <c r="D25" s="33" t="s">
        <v>27</v>
      </c>
    </row>
    <row r="26" spans="1:4" s="1" customFormat="1" ht="12" thickBot="1">
      <c r="A26" s="52" t="s">
        <v>16</v>
      </c>
      <c r="B26" s="30">
        <v>5000</v>
      </c>
      <c r="C26" s="28">
        <f t="shared" si="0"/>
        <v>416.66666666666669</v>
      </c>
      <c r="D26" s="31" t="s">
        <v>19</v>
      </c>
    </row>
    <row r="27" spans="1:4" s="1" customFormat="1" ht="12" thickBot="1">
      <c r="A27" s="52" t="s">
        <v>62</v>
      </c>
      <c r="B27" s="34">
        <f>B26*0.3</f>
        <v>1500</v>
      </c>
      <c r="C27" s="28">
        <f t="shared" si="0"/>
        <v>125</v>
      </c>
      <c r="D27" s="31" t="s">
        <v>19</v>
      </c>
    </row>
    <row r="28" spans="1:4" s="1" customFormat="1" ht="12" thickBot="1">
      <c r="A28" s="52" t="s">
        <v>17</v>
      </c>
      <c r="B28" s="30">
        <v>1500</v>
      </c>
      <c r="C28" s="28">
        <f t="shared" si="0"/>
        <v>125</v>
      </c>
      <c r="D28" s="31" t="s">
        <v>19</v>
      </c>
    </row>
    <row r="29" spans="1:4" s="1" customFormat="1" ht="12" thickBot="1">
      <c r="A29" s="52" t="s">
        <v>61</v>
      </c>
      <c r="B29" s="35">
        <f>B28*0.3</f>
        <v>450</v>
      </c>
      <c r="C29" s="28">
        <f t="shared" si="0"/>
        <v>37.5</v>
      </c>
      <c r="D29" s="31" t="s">
        <v>19</v>
      </c>
    </row>
    <row r="30" spans="1:4" s="1" customFormat="1" ht="11.25">
      <c r="A30" s="52" t="s">
        <v>2</v>
      </c>
      <c r="B30" s="30">
        <v>100</v>
      </c>
      <c r="C30" s="28">
        <f t="shared" si="0"/>
        <v>8.3333333333333339</v>
      </c>
      <c r="D30" s="31"/>
    </row>
    <row r="31" spans="1:4" s="1" customFormat="1" ht="11.25">
      <c r="A31" s="52" t="s">
        <v>21</v>
      </c>
      <c r="B31" s="30">
        <v>100</v>
      </c>
      <c r="C31" s="28">
        <f t="shared" si="0"/>
        <v>8.3333333333333339</v>
      </c>
      <c r="D31" s="31"/>
    </row>
    <row r="32" spans="1:4" s="1" customFormat="1" ht="11.25">
      <c r="A32" s="52" t="s">
        <v>20</v>
      </c>
      <c r="B32" s="30">
        <v>100</v>
      </c>
      <c r="C32" s="28">
        <f>B32/$C$14</f>
        <v>8.3333333333333339</v>
      </c>
      <c r="D32" s="31"/>
    </row>
    <row r="33" spans="1:4" s="1" customFormat="1">
      <c r="A33" s="52" t="s">
        <v>68</v>
      </c>
      <c r="B33" s="30">
        <f>11.95*$C$16</f>
        <v>71.699999999999989</v>
      </c>
      <c r="C33" s="28">
        <f>B33/$C$14</f>
        <v>5.9749999999999988</v>
      </c>
      <c r="D33" s="31"/>
    </row>
    <row r="34" spans="1:4" s="1" customFormat="1" ht="13.5" thickBot="1">
      <c r="A34" s="52" t="s">
        <v>69</v>
      </c>
      <c r="B34" s="30">
        <f>11.95*$C$16</f>
        <v>71.699999999999989</v>
      </c>
      <c r="C34" s="36">
        <f t="shared" si="0"/>
        <v>5.9749999999999988</v>
      </c>
      <c r="D34" s="31"/>
    </row>
    <row r="35" spans="1:4" s="1" customFormat="1" ht="11.25">
      <c r="A35" s="37" t="s">
        <v>29</v>
      </c>
      <c r="B35" s="38">
        <f>SUM(B21:B34)</f>
        <v>12066.000000000002</v>
      </c>
      <c r="C35" s="38">
        <f>SUM(C21:C34)</f>
        <v>1005.5000000000001</v>
      </c>
      <c r="D35" s="30"/>
    </row>
    <row r="36" spans="1:4" s="1" customFormat="1" ht="11.25">
      <c r="A36" s="37"/>
      <c r="B36" s="14" t="s">
        <v>57</v>
      </c>
      <c r="C36" s="2">
        <f>+B35/C14</f>
        <v>1005.5000000000001</v>
      </c>
      <c r="D36" s="30"/>
    </row>
    <row r="37" spans="1:4" s="1" customFormat="1" ht="11.25">
      <c r="A37" s="39" t="s">
        <v>31</v>
      </c>
      <c r="B37" s="40"/>
      <c r="C37" s="27"/>
      <c r="D37" s="30"/>
    </row>
    <row r="38" spans="1:4" s="44" customFormat="1" ht="11.25">
      <c r="A38" s="41" t="s">
        <v>18</v>
      </c>
      <c r="B38" s="42"/>
      <c r="C38" s="30"/>
      <c r="D38" s="43"/>
    </row>
    <row r="39" spans="1:4" s="44" customFormat="1" ht="22.5">
      <c r="A39" s="45" t="s">
        <v>49</v>
      </c>
      <c r="B39" s="46">
        <f>10*10+100</f>
        <v>200</v>
      </c>
      <c r="C39" s="28">
        <f t="shared" ref="C39:C43" si="1">B39/$C$14</f>
        <v>16.666666666666668</v>
      </c>
      <c r="D39" s="47" t="s">
        <v>47</v>
      </c>
    </row>
    <row r="40" spans="1:4" s="44" customFormat="1" ht="22.5">
      <c r="A40" s="45" t="s">
        <v>50</v>
      </c>
      <c r="B40" s="46">
        <f>10*10+125</f>
        <v>225</v>
      </c>
      <c r="C40" s="28">
        <f t="shared" si="1"/>
        <v>18.75</v>
      </c>
      <c r="D40" s="47" t="s">
        <v>48</v>
      </c>
    </row>
    <row r="41" spans="1:4" s="44" customFormat="1" ht="11.25">
      <c r="A41" s="45" t="s">
        <v>43</v>
      </c>
      <c r="B41" s="46">
        <v>0</v>
      </c>
      <c r="C41" s="28">
        <f t="shared" si="1"/>
        <v>0</v>
      </c>
      <c r="D41" s="43"/>
    </row>
    <row r="42" spans="1:4" s="44" customFormat="1" ht="11.25">
      <c r="A42" s="45"/>
      <c r="B42" s="46">
        <v>0</v>
      </c>
      <c r="C42" s="28">
        <f t="shared" si="1"/>
        <v>0</v>
      </c>
      <c r="D42" s="43"/>
    </row>
    <row r="43" spans="1:4" s="44" customFormat="1" ht="12" thickBot="1">
      <c r="A43" s="45"/>
      <c r="B43" s="48">
        <v>0</v>
      </c>
      <c r="C43" s="36">
        <f t="shared" si="1"/>
        <v>0</v>
      </c>
      <c r="D43" s="43"/>
    </row>
    <row r="44" spans="1:4" s="44" customFormat="1" ht="11.25">
      <c r="A44" s="49"/>
      <c r="B44" s="38">
        <f>SUM(B39:B43)</f>
        <v>425</v>
      </c>
      <c r="C44" s="38">
        <f>SUM(C39:C43)</f>
        <v>35.416666666666671</v>
      </c>
      <c r="D44" s="43"/>
    </row>
    <row r="45" spans="1:4" s="1" customFormat="1" ht="11.25">
      <c r="A45" s="50" t="s">
        <v>3</v>
      </c>
      <c r="B45" s="42"/>
      <c r="C45" s="51"/>
      <c r="D45" s="43"/>
    </row>
    <row r="46" spans="1:4" s="1" customFormat="1" ht="11.25">
      <c r="A46" s="52" t="s">
        <v>44</v>
      </c>
      <c r="B46" s="46">
        <v>4100</v>
      </c>
      <c r="C46" s="28">
        <f t="shared" ref="C46:C50" si="2">B46/$C$14</f>
        <v>341.66666666666669</v>
      </c>
      <c r="D46" s="43"/>
    </row>
    <row r="47" spans="1:4" s="1" customFormat="1" ht="11.25">
      <c r="A47" s="29"/>
      <c r="B47" s="46">
        <v>0</v>
      </c>
      <c r="C47" s="28">
        <f t="shared" si="2"/>
        <v>0</v>
      </c>
      <c r="D47" s="43"/>
    </row>
    <row r="48" spans="1:4" s="1" customFormat="1" ht="11.25">
      <c r="A48" s="29"/>
      <c r="B48" s="46">
        <v>0</v>
      </c>
      <c r="C48" s="28">
        <f t="shared" si="2"/>
        <v>0</v>
      </c>
      <c r="D48" s="43"/>
    </row>
    <row r="49" spans="1:4" s="1" customFormat="1" ht="11.25">
      <c r="A49" s="29"/>
      <c r="B49" s="46">
        <v>0</v>
      </c>
      <c r="C49" s="28">
        <f t="shared" si="2"/>
        <v>0</v>
      </c>
      <c r="D49" s="43"/>
    </row>
    <row r="50" spans="1:4" s="1" customFormat="1" ht="12" thickBot="1">
      <c r="A50" s="29"/>
      <c r="B50" s="48">
        <v>0</v>
      </c>
      <c r="C50" s="36">
        <f t="shared" si="2"/>
        <v>0</v>
      </c>
      <c r="D50" s="43"/>
    </row>
    <row r="51" spans="1:4" s="1" customFormat="1" ht="11.25">
      <c r="A51" s="29"/>
      <c r="B51" s="38">
        <f>SUM(B46:B50)</f>
        <v>4100</v>
      </c>
      <c r="C51" s="38">
        <f>SUM(C46:C50)</f>
        <v>341.66666666666669</v>
      </c>
      <c r="D51" s="43"/>
    </row>
    <row r="52" spans="1:4" s="1" customFormat="1" ht="11.25">
      <c r="A52" s="50" t="s">
        <v>4</v>
      </c>
      <c r="B52" s="42"/>
      <c r="C52" s="53"/>
      <c r="D52" s="43"/>
    </row>
    <row r="53" spans="1:4" s="1" customFormat="1" ht="11.25">
      <c r="A53" s="52" t="s">
        <v>51</v>
      </c>
      <c r="B53" s="46">
        <v>190</v>
      </c>
      <c r="C53" s="28">
        <f t="shared" ref="C53:C56" si="3">B53/$C$14</f>
        <v>15.833333333333334</v>
      </c>
      <c r="D53" s="43" t="s">
        <v>52</v>
      </c>
    </row>
    <row r="54" spans="1:4" s="1" customFormat="1" ht="11.25">
      <c r="A54" s="29"/>
      <c r="B54" s="46">
        <v>0</v>
      </c>
      <c r="C54" s="28">
        <f t="shared" si="3"/>
        <v>0</v>
      </c>
      <c r="D54" s="43"/>
    </row>
    <row r="55" spans="1:4" s="1" customFormat="1" ht="11.25">
      <c r="A55" s="29"/>
      <c r="B55" s="46">
        <v>0</v>
      </c>
      <c r="C55" s="28">
        <f t="shared" si="3"/>
        <v>0</v>
      </c>
      <c r="D55" s="43"/>
    </row>
    <row r="56" spans="1:4" s="1" customFormat="1" ht="12" thickBot="1">
      <c r="A56" s="29"/>
      <c r="B56" s="48">
        <v>0</v>
      </c>
      <c r="C56" s="36">
        <f t="shared" si="3"/>
        <v>0</v>
      </c>
      <c r="D56" s="43"/>
    </row>
    <row r="57" spans="1:4" s="1" customFormat="1" ht="12" thickBot="1">
      <c r="A57" s="29"/>
      <c r="B57" s="54">
        <f>SUM(B53:B56)</f>
        <v>190</v>
      </c>
      <c r="C57" s="54">
        <f>SUM(C52:C56)</f>
        <v>15.833333333333334</v>
      </c>
      <c r="D57" s="43"/>
    </row>
    <row r="58" spans="1:4" s="1" customFormat="1" ht="11.25">
      <c r="A58" s="37" t="s">
        <v>29</v>
      </c>
      <c r="B58" s="55">
        <f>+B44+B51+B57</f>
        <v>4715</v>
      </c>
      <c r="C58" s="55">
        <f>+C44+C51+C57</f>
        <v>392.91666666666669</v>
      </c>
      <c r="D58" s="56"/>
    </row>
    <row r="59" spans="1:4" s="1" customFormat="1" ht="11.25">
      <c r="A59" s="57"/>
      <c r="B59" s="16" t="s">
        <v>57</v>
      </c>
      <c r="C59" s="15">
        <f>+B58/C14</f>
        <v>392.91666666666669</v>
      </c>
      <c r="D59" s="58"/>
    </row>
    <row r="60" spans="1:4" s="1" customFormat="1" ht="12.75" customHeight="1" thickBot="1">
      <c r="A60" s="59" t="s">
        <v>26</v>
      </c>
      <c r="B60" s="91"/>
      <c r="C60" s="91"/>
      <c r="D60" s="92"/>
    </row>
    <row r="61" spans="1:4" s="1" customFormat="1" ht="11.25" customHeight="1" thickBot="1">
      <c r="A61" s="60" t="s">
        <v>70</v>
      </c>
      <c r="B61" s="61">
        <f>(+$C$16*11.25)*$C$14</f>
        <v>810</v>
      </c>
      <c r="C61" s="62">
        <f>+B61/$C$14</f>
        <v>67.5</v>
      </c>
      <c r="D61" s="63"/>
    </row>
    <row r="62" spans="1:4" s="1" customFormat="1" ht="13.5" customHeight="1">
      <c r="A62" s="60" t="s">
        <v>5</v>
      </c>
      <c r="B62" s="64">
        <f>20*C14</f>
        <v>240</v>
      </c>
      <c r="C62" s="62">
        <f t="shared" ref="C62:C67" si="4">+B62/$C$14</f>
        <v>20</v>
      </c>
      <c r="D62" s="43" t="s">
        <v>54</v>
      </c>
    </row>
    <row r="63" spans="1:4" s="1" customFormat="1" ht="13.5" customHeight="1">
      <c r="A63" s="60" t="s">
        <v>6</v>
      </c>
      <c r="B63" s="98">
        <f>(38*48)*$C$14</f>
        <v>21888</v>
      </c>
      <c r="C63" s="62">
        <f t="shared" si="4"/>
        <v>1824</v>
      </c>
      <c r="D63" s="43" t="s">
        <v>53</v>
      </c>
    </row>
    <row r="64" spans="1:4" s="1" customFormat="1" ht="13.5" customHeight="1">
      <c r="A64" s="60" t="s">
        <v>7</v>
      </c>
      <c r="B64" s="99">
        <v>200</v>
      </c>
      <c r="C64" s="62">
        <f t="shared" si="4"/>
        <v>16.666666666666668</v>
      </c>
      <c r="D64" s="43" t="s">
        <v>39</v>
      </c>
    </row>
    <row r="65" spans="1:6" s="1" customFormat="1" ht="13.5" customHeight="1">
      <c r="A65" s="60" t="s">
        <v>45</v>
      </c>
      <c r="B65" s="100">
        <f>20*$C$14</f>
        <v>240</v>
      </c>
      <c r="C65" s="62">
        <f t="shared" si="4"/>
        <v>20</v>
      </c>
      <c r="D65" s="43" t="s">
        <v>55</v>
      </c>
    </row>
    <row r="66" spans="1:6" s="1" customFormat="1" ht="13.5" customHeight="1">
      <c r="A66" s="60" t="s">
        <v>8</v>
      </c>
      <c r="B66" s="100">
        <f>(12*$C$14)*2</f>
        <v>288</v>
      </c>
      <c r="C66" s="62">
        <f t="shared" si="4"/>
        <v>24</v>
      </c>
      <c r="D66" s="43" t="s">
        <v>56</v>
      </c>
    </row>
    <row r="67" spans="1:6" s="1" customFormat="1" ht="13.5" customHeight="1" thickBot="1">
      <c r="A67" s="65" t="s">
        <v>4</v>
      </c>
      <c r="B67" s="101">
        <v>0</v>
      </c>
      <c r="C67" s="66">
        <f t="shared" si="4"/>
        <v>0</v>
      </c>
      <c r="D67" s="43"/>
    </row>
    <row r="68" spans="1:6" s="1" customFormat="1" ht="13.5" customHeight="1">
      <c r="A68" s="37" t="s">
        <v>29</v>
      </c>
      <c r="B68" s="67">
        <f>SUM(B61:B67)</f>
        <v>23666</v>
      </c>
      <c r="C68" s="67">
        <f>SUM(C61:C67)</f>
        <v>1972.1666666666667</v>
      </c>
      <c r="D68" s="43"/>
    </row>
    <row r="69" spans="1:6" s="1" customFormat="1" ht="12" thickBot="1">
      <c r="A69" s="68"/>
      <c r="B69" s="16" t="s">
        <v>57</v>
      </c>
      <c r="C69" s="13">
        <f>+B68/C14</f>
        <v>1972.1666666666667</v>
      </c>
      <c r="D69" s="56"/>
    </row>
    <row r="70" spans="1:6" s="1" customFormat="1" ht="11.25">
      <c r="A70" s="69"/>
      <c r="B70" s="56"/>
      <c r="C70" s="55"/>
      <c r="D70" s="56"/>
    </row>
    <row r="71" spans="1:6" s="1" customFormat="1" ht="11.25" customHeight="1">
      <c r="A71" s="83" t="s">
        <v>63</v>
      </c>
      <c r="B71" s="70">
        <f>+B68*0.02</f>
        <v>473.32</v>
      </c>
      <c r="C71" s="71">
        <f t="shared" ref="C71:C72" si="5">+B71/$C$14</f>
        <v>39.443333333333335</v>
      </c>
      <c r="D71" s="70" t="s">
        <v>58</v>
      </c>
    </row>
    <row r="72" spans="1:6" s="73" customFormat="1" ht="13.5" customHeight="1">
      <c r="A72" s="86" t="s">
        <v>71</v>
      </c>
      <c r="B72" s="97">
        <v>100</v>
      </c>
      <c r="C72" s="71">
        <f t="shared" si="5"/>
        <v>8.3333333333333339</v>
      </c>
      <c r="D72" s="72"/>
    </row>
    <row r="73" spans="1:6" s="1" customFormat="1" ht="12" thickBot="1">
      <c r="A73" s="69" t="s">
        <v>32</v>
      </c>
      <c r="B73" s="81">
        <f>+B35+B58+B68+B71+B72</f>
        <v>41020.32</v>
      </c>
      <c r="C73" s="81">
        <f>+C35+C58+C68+C71+C72</f>
        <v>3418.36</v>
      </c>
      <c r="D73" s="74"/>
    </row>
    <row r="74" spans="1:6" s="1" customFormat="1" ht="12" thickTop="1">
      <c r="B74" s="17" t="s">
        <v>57</v>
      </c>
      <c r="C74" s="5">
        <f>+B73/C14</f>
        <v>3418.36</v>
      </c>
      <c r="D74" s="76"/>
    </row>
    <row r="75" spans="1:6" s="1" customFormat="1" ht="12.75" customHeight="1">
      <c r="A75" s="77" t="s">
        <v>12</v>
      </c>
      <c r="B75" s="75"/>
      <c r="C75" s="75"/>
      <c r="D75" s="76"/>
    </row>
    <row r="76" spans="1:6" s="1" customFormat="1" ht="12.75" customHeight="1">
      <c r="A76" s="89" t="s">
        <v>65</v>
      </c>
      <c r="B76" s="90"/>
      <c r="C76" s="90"/>
      <c r="D76" s="90"/>
      <c r="E76" s="78"/>
      <c r="F76" s="78"/>
    </row>
    <row r="77" spans="1:6" s="1" customFormat="1" ht="11.25">
      <c r="A77" s="90"/>
      <c r="B77" s="90"/>
      <c r="C77" s="90"/>
      <c r="D77" s="90"/>
    </row>
    <row r="78" spans="1:6" s="1" customFormat="1" ht="7.5" customHeight="1">
      <c r="A78" s="90"/>
      <c r="B78" s="90"/>
      <c r="C78" s="90"/>
      <c r="D78" s="90"/>
    </row>
    <row r="79" spans="1:6" s="1" customFormat="1" ht="2.25" customHeight="1">
      <c r="A79" s="90"/>
      <c r="B79" s="90"/>
      <c r="C79" s="90"/>
      <c r="D79" s="90"/>
    </row>
    <row r="80" spans="1:6" s="1" customFormat="1" ht="6.75" customHeight="1">
      <c r="A80" s="90"/>
      <c r="B80" s="90"/>
      <c r="C80" s="90"/>
      <c r="D80" s="90"/>
    </row>
    <row r="81" spans="1:4" s="1" customFormat="1" ht="6" customHeight="1">
      <c r="A81" s="79"/>
      <c r="B81" s="79"/>
      <c r="C81" s="79"/>
      <c r="D81" s="79"/>
    </row>
    <row r="82" spans="1:4" s="1" customFormat="1">
      <c r="A82" s="87" t="s">
        <v>64</v>
      </c>
      <c r="B82" s="88"/>
      <c r="C82" s="88"/>
      <c r="D82" s="88"/>
    </row>
    <row r="83" spans="1:4" s="1" customFormat="1" ht="6" customHeight="1"/>
    <row r="84" spans="1:4" s="1" customFormat="1" ht="13.5">
      <c r="A84" s="84" t="s">
        <v>72</v>
      </c>
      <c r="B84" s="85" t="s">
        <v>67</v>
      </c>
    </row>
    <row r="85" spans="1:4" s="1" customFormat="1" ht="11.25"/>
    <row r="86" spans="1:4" s="1" customFormat="1" ht="27.75" customHeight="1"/>
    <row r="87" spans="1:4" s="1" customFormat="1" ht="11.25"/>
    <row r="88" spans="1:4" s="1" customFormat="1" ht="11.25"/>
    <row r="89" spans="1:4" s="1" customFormat="1" ht="11.25"/>
    <row r="90" spans="1:4" s="1" customFormat="1" ht="11.25"/>
    <row r="91" spans="1:4" s="1" customFormat="1" ht="11.25"/>
    <row r="92" spans="1:4" s="1" customFormat="1" ht="11.25"/>
    <row r="93" spans="1:4" s="1" customFormat="1" ht="11.25"/>
    <row r="94" spans="1:4" s="1" customFormat="1" ht="11.25"/>
    <row r="95" spans="1:4" s="1" customFormat="1" ht="11.25"/>
    <row r="96" spans="1:4"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sheetData>
  <mergeCells count="8">
    <mergeCell ref="A82:D82"/>
    <mergeCell ref="A76:D80"/>
    <mergeCell ref="B60:D60"/>
    <mergeCell ref="B4:C4"/>
    <mergeCell ref="B6:C6"/>
    <mergeCell ref="B8:C8"/>
    <mergeCell ref="B10:C10"/>
    <mergeCell ref="B20:C20"/>
  </mergeCells>
  <phoneticPr fontId="2" type="noConversion"/>
  <hyperlinks>
    <hyperlink ref="D25" r:id="rId1" location="meal" display="Meal Per Diem"/>
    <hyperlink ref="D23" r:id="rId2" location="meal" display="Click for current Out of Country lodging rates"/>
    <hyperlink ref="D24" r:id="rId3" location="meal" display="Click for current Out of Country lodging rates"/>
    <hyperlink ref="B84" r:id="rId4"/>
  </hyperlinks>
  <pageMargins left="0.75" right="0.25" top="0.5" bottom="0.5" header="0.3" footer="0.3"/>
  <pageSetup scale="70" orientation="portrait"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Study Abrd Prog Budget</vt:lpstr>
    </vt:vector>
  </TitlesOfParts>
  <Company>Network and Client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Brooke Ashley</dc:creator>
  <cp:lastModifiedBy>Jenko, Dan</cp:lastModifiedBy>
  <cp:lastPrinted>2016-08-12T21:03:57Z</cp:lastPrinted>
  <dcterms:created xsi:type="dcterms:W3CDTF">2005-12-08T15:31:22Z</dcterms:created>
  <dcterms:modified xsi:type="dcterms:W3CDTF">2017-06-26T22:36:42Z</dcterms:modified>
</cp:coreProperties>
</file>