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mconnectumt-my.sharepoint.com/personal/tomas_hernandez_umt_edu/Documents/MSW/"/>
    </mc:Choice>
  </mc:AlternateContent>
  <xr:revisionPtr revIDLastSave="0" documentId="13_ncr:20001_{25F881D0-C0E8-4201-A06A-825EF314644C}" xr6:coauthVersionLast="47" xr6:coauthVersionMax="47" xr10:uidLastSave="{00000000-0000-0000-0000-000000000000}"/>
  <bookViews>
    <workbookView xWindow="-45" yWindow="630" windowWidth="26070" windowHeight="14490" xr2:uid="{00000000-000D-0000-FFFF-FFFF00000000}"/>
  </bookViews>
  <sheets>
    <sheet name="Student Guide" sheetId="1" r:id="rId1"/>
    <sheet name="Program Cost Detail" sheetId="2" r:id="rId2"/>
    <sheet name="Semester Calculator" sheetId="3" r:id="rId3"/>
    <sheet name="Official Rate Lookup" sheetId="4" r:id="rId4"/>
    <sheet name="Sources and Notes" sheetId="5" r:id="rId5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3" l="1"/>
  <c r="E8" i="3"/>
  <c r="E7" i="3"/>
  <c r="E6" i="3"/>
  <c r="E5" i="3"/>
  <c r="I23" i="2"/>
  <c r="H23" i="2"/>
  <c r="G23" i="2"/>
  <c r="F23" i="2"/>
  <c r="E23" i="2"/>
  <c r="D23" i="2"/>
  <c r="I22" i="2"/>
  <c r="H22" i="2"/>
  <c r="G22" i="2"/>
  <c r="J22" i="2" s="1"/>
  <c r="I21" i="2"/>
  <c r="H21" i="2"/>
  <c r="G21" i="2"/>
  <c r="J21" i="2" s="1"/>
  <c r="I20" i="2"/>
  <c r="H20" i="2"/>
  <c r="G20" i="2"/>
  <c r="J20" i="2" s="1"/>
  <c r="J23" i="2" s="1"/>
  <c r="D7" i="1" s="1"/>
  <c r="F18" i="2"/>
  <c r="E18" i="2"/>
  <c r="D18" i="2"/>
  <c r="I17" i="2"/>
  <c r="H17" i="2"/>
  <c r="G17" i="2"/>
  <c r="J17" i="2" s="1"/>
  <c r="I16" i="2"/>
  <c r="H16" i="2"/>
  <c r="G16" i="2"/>
  <c r="J16" i="2" s="1"/>
  <c r="I15" i="2"/>
  <c r="I18" i="2" s="1"/>
  <c r="H15" i="2"/>
  <c r="H18" i="2" s="1"/>
  <c r="G15" i="2"/>
  <c r="F13" i="2"/>
  <c r="E13" i="2"/>
  <c r="D13" i="2"/>
  <c r="I12" i="2"/>
  <c r="H12" i="2"/>
  <c r="G12" i="2"/>
  <c r="J12" i="2" s="1"/>
  <c r="I11" i="2"/>
  <c r="H11" i="2"/>
  <c r="G11" i="2"/>
  <c r="J11" i="2" s="1"/>
  <c r="I10" i="2"/>
  <c r="I13" i="2" s="1"/>
  <c r="H10" i="2"/>
  <c r="H13" i="2" s="1"/>
  <c r="G10" i="2"/>
  <c r="F8" i="2"/>
  <c r="E8" i="2"/>
  <c r="D8" i="2"/>
  <c r="I7" i="2"/>
  <c r="H7" i="2"/>
  <c r="G7" i="2"/>
  <c r="J7" i="2" s="1"/>
  <c r="I6" i="2"/>
  <c r="H6" i="2"/>
  <c r="G6" i="2"/>
  <c r="J6" i="2" s="1"/>
  <c r="I5" i="2"/>
  <c r="I8" i="2" s="1"/>
  <c r="H5" i="2"/>
  <c r="H8" i="2" s="1"/>
  <c r="G5" i="2"/>
  <c r="G18" i="2" l="1"/>
  <c r="J15" i="2"/>
  <c r="J18" i="2" s="1"/>
  <c r="C7" i="1" s="1"/>
  <c r="G13" i="2"/>
  <c r="J10" i="2"/>
  <c r="J13" i="2" s="1"/>
  <c r="D6" i="1" s="1"/>
  <c r="G8" i="2"/>
  <c r="J5" i="2"/>
  <c r="J8" i="2" s="1"/>
  <c r="C6" i="1" s="1"/>
</calcChain>
</file>

<file path=xl/sharedStrings.xml><?xml version="1.0" encoding="utf-8"?>
<sst xmlns="http://schemas.openxmlformats.org/spreadsheetml/2006/main" count="242" uniqueCount="133">
  <si>
    <t>One guide for both fee structures: standard campus-fee status and Distance-Only status.</t>
  </si>
  <si>
    <t>Which fee structure applies to you?</t>
  </si>
  <si>
    <t>Fee Status</t>
  </si>
  <si>
    <t>UM Housing</t>
  </si>
  <si>
    <t>Resident Program Estimate</t>
  </si>
  <si>
    <t>Out-of-State Program Estimate</t>
  </si>
  <si>
    <t>Standard Campus-Fee Status</t>
  </si>
  <si>
    <t>Eligible*</t>
  </si>
  <si>
    <t>Distance-Only Status</t>
  </si>
  <si>
    <t>Not eligible</t>
  </si>
  <si>
    <t>The fee-status choice changes University charges, not the 37-credit Advanced Standing curriculum. Distance-Only status has lower University fees but is not eligible for UM Housing and carries registration restrictions.</t>
  </si>
  <si>
    <t>Program structure used in this estimate</t>
  </si>
  <si>
    <t>Social Work-specific fees</t>
  </si>
  <si>
    <t>Term</t>
  </si>
  <si>
    <t>Credits</t>
  </si>
  <si>
    <t>Practicum Fee</t>
  </si>
  <si>
    <t>Rate Year</t>
  </si>
  <si>
    <t>Fee</t>
  </si>
  <si>
    <t>Amount</t>
  </si>
  <si>
    <t>How It Applies</t>
  </si>
  <si>
    <t>Summer Bridge</t>
  </si>
  <si>
    <t>No</t>
  </si>
  <si>
    <t>Summer 2026</t>
  </si>
  <si>
    <t>SW Program Fee</t>
  </si>
  <si>
    <t>Per SW-prefix credit</t>
  </si>
  <si>
    <t>Fall</t>
  </si>
  <si>
    <t>2026-27</t>
  </si>
  <si>
    <t>Per practicum course</t>
  </si>
  <si>
    <t>Spring</t>
  </si>
  <si>
    <t>Distance-Only status: key restrictions to know</t>
  </si>
  <si>
    <t>• Not eligible for UM Housing (residence halls or University Villages).</t>
  </si>
  <si>
    <t>• Registration is limited to qualifying online asynchronous, online synchronous remote, or limited on-site course sections.</t>
  </si>
  <si>
    <t>• Immunization and health-insurance requirements are waived; students may opt into student health insurance.</t>
  </si>
  <si>
    <t>• Status changes are deadline-sensitive; see the Registrar's Distance-Only Status page.</t>
  </si>
  <si>
    <t>What is not included</t>
  </si>
  <si>
    <t>• Housing and meals</t>
  </si>
  <si>
    <t>• Health-insurance premium when applicable</t>
  </si>
  <si>
    <t>• Books, transportation, personal expenses, and other indirect costs</t>
  </si>
  <si>
    <t>• Other course-specific fees not identified in the standard plan</t>
  </si>
  <si>
    <t>For semester-by-semester detail, use Program Cost Detail. For a custom scenario, use Semester Calculator.</t>
  </si>
  <si>
    <t>*Standard campus-fee status does not carry the Distance-Only housing restriction. Housing remains subject to UM Housing eligibility, availability, and policies.</t>
  </si>
  <si>
    <t>Advanced Standing MSW | Program Cost Detail</t>
  </si>
  <si>
    <t>Standard plan: 9-credit Summer Bridge + 14 credits in fall + 14 credits in spring = 37 total credits.</t>
  </si>
  <si>
    <t>Residency</t>
  </si>
  <si>
    <t>Total Credits</t>
  </si>
  <si>
    <t>SW Credits</t>
  </si>
  <si>
    <t>Practicum Courses</t>
  </si>
  <si>
    <t>UM Tuition + Mandatory Fees</t>
  </si>
  <si>
    <t>Estimated Term Total</t>
  </si>
  <si>
    <t>Housing Eligibility</t>
  </si>
  <si>
    <t>Rate Table Used</t>
  </si>
  <si>
    <t>Notes</t>
  </si>
  <si>
    <t>Resident</t>
  </si>
  <si>
    <t>Summer Bridge is required synchronous online.</t>
  </si>
  <si>
    <t>Fall/Spring 2026-27</t>
  </si>
  <si>
    <t>Includes one Advanced Standing practicum course.</t>
  </si>
  <si>
    <t>Standard Campus-Fee Status total</t>
  </si>
  <si>
    <t>Program Total</t>
  </si>
  <si>
    <t>Summer 2026 + 2026-27</t>
  </si>
  <si>
    <t>Planning estimate; not a student bill.</t>
  </si>
  <si>
    <t>Out-of-State</t>
  </si>
  <si>
    <t>Distance-Only Status total</t>
  </si>
  <si>
    <t>*Standard campus-fee status preserves eligibility to use campus services and does not carry the Distance-Only housing restriction. UM Housing eligibility and availability remain subject to Housing policies.</t>
  </si>
  <si>
    <t>SW Credits are set equal to Total Credits to mirror the standard plan. If an elective does not use the SW prefix, reduce the Social Work Program Fee by $240 for each non-SW credit.</t>
  </si>
  <si>
    <t>Advanced Standing Semester Cost Calculator</t>
  </si>
  <si>
    <t>Use for individual scenarios when credits, SW-prefix credits, or fee status differ from the standard 37-credit plan.</t>
  </si>
  <si>
    <t>Input</t>
  </si>
  <si>
    <t>Value</t>
  </si>
  <si>
    <t>Estimated Charge</t>
  </si>
  <si>
    <t>Social Work Program Fee</t>
  </si>
  <si>
    <t>Estimated Semester Total</t>
  </si>
  <si>
    <t>SW-Prefix Credits</t>
  </si>
  <si>
    <t>Official UM Graduate Tuition + Mandatory Fees | Advanced Standing Rate Lookup</t>
  </si>
  <si>
    <t>Social Work-specific fees are intentionally excluded here and added separately in the program-cost calculations.</t>
  </si>
  <si>
    <t>Summer Standard | Resident</t>
  </si>
  <si>
    <t>Summer Standard | Out-of-State</t>
  </si>
  <si>
    <t>Summer Distance-Only | Resident</t>
  </si>
  <si>
    <t>Summer Distance-Only | Out-of-State</t>
  </si>
  <si>
    <t>Fall/Spring Standard | Resident</t>
  </si>
  <si>
    <t>Fall/Spring Standard | Out-of-State</t>
  </si>
  <si>
    <t>Fall/Spring Distance-Only | Resident</t>
  </si>
  <si>
    <t>Fall/Spring Distance-Only | Out-of-State</t>
  </si>
  <si>
    <t>12+</t>
  </si>
  <si>
    <t>Additional MSW-Specific Fees</t>
  </si>
  <si>
    <t>Assessment</t>
  </si>
  <si>
    <t>Advanced Standing Application</t>
  </si>
  <si>
    <t>Applies in summer, fall, and spring only to coursework with the SW prefix.</t>
  </si>
  <si>
    <t>Social Work Practicum Fee</t>
  </si>
  <si>
    <t>Per course</t>
  </si>
  <si>
    <t>Standard Advanced Standing plan includes SW 588 and SW 589, one practicum course in fall and one in spring.</t>
  </si>
  <si>
    <t>Sources, Assumptions, and Definitions</t>
  </si>
  <si>
    <t>Source</t>
  </si>
  <si>
    <t>What It Supports</t>
  </si>
  <si>
    <t>URL</t>
  </si>
  <si>
    <t>Advanced Standing MSW Tuition &amp; Fees</t>
  </si>
  <si>
    <t>Program context and the Distance-Only option</t>
  </si>
  <si>
    <t>https://www.umt.edu/social-work/master-of-social-work/advanced-standing-program/as-msw-tuition-fees.php</t>
  </si>
  <si>
    <t>Registrar Distance-Only Status</t>
  </si>
  <si>
    <t>Housing restriction, fee waivers, registration restrictions, and deadlines</t>
  </si>
  <si>
    <t>https://www.umt.edu/registrar/records/distance.php</t>
  </si>
  <si>
    <t>Summer Tuition and Fees</t>
  </si>
  <si>
    <t>Summer 2026 standard and online-only graduate rates</t>
  </si>
  <si>
    <t>https://www.umt.edu/student-financial-services/cost-of-attendance/summer-tuition-fees.php</t>
  </si>
  <si>
    <t>Graduate School In-State</t>
  </si>
  <si>
    <t>2026-27 standard and online-only in-state graduate rates</t>
  </si>
  <si>
    <t>https://www.umt.edu/student-financial-services/cost-of-attendance/graduate-school-coa/graduate-school-in-state-coa.php</t>
  </si>
  <si>
    <t>Graduate School Out-of-State</t>
  </si>
  <si>
    <t>2026-27 standard and online-only out-of-state graduate rates</t>
  </si>
  <si>
    <t>https://www.umt.edu/student-financial-services/cost-of-attendance/graduate-school-coa/graduate-school-out-of-state-coa.php</t>
  </si>
  <si>
    <t>Non-Mandatory Fees</t>
  </si>
  <si>
    <t>$240 Social Work Program Fee and $400 Social Work Practicum Fee</t>
  </si>
  <si>
    <t>https://www.umt.edu/student-financial-services/documents/non-mandatory-fees.pdf</t>
  </si>
  <si>
    <t>Planning Assumption / Note</t>
  </si>
  <si>
    <t>Explanation</t>
  </si>
  <si>
    <t>Program structure</t>
  </si>
  <si>
    <t>The estimate uses 9 Summer Bridge credits, 14 fall credits, and 14 spring credits, for 37 total credits.</t>
  </si>
  <si>
    <t>SW-prefix assumption</t>
  </si>
  <si>
    <t>All credits are treated as SW-prefix credits to mirror the current standard plan. Reduce the Program Fee by $240 for each non-SW elective credit.</t>
  </si>
  <si>
    <t>Practicum fees</t>
  </si>
  <si>
    <t>Two $400 practicum fees are included: one in fall and one in spring, corresponding to the Advanced Standing practicum sequence.</t>
  </si>
  <si>
    <t>Standard fee status</t>
  </si>
  <si>
    <t>Uses the regular graduate tuition and mandatory-fee tables. It does not carry the Distance-Only housing restriction.</t>
  </si>
  <si>
    <t>Distance-Only fee status</t>
  </si>
  <si>
    <t>Uses UM's online-only graduate fee tables. Distance-Only students are not eligible for UM Housing and are restricted to qualifying remote/online sections.</t>
  </si>
  <si>
    <t>Summer rate year</t>
  </si>
  <si>
    <t>The required Summer Bridge begins in Summer 2026, so Summer 2026 rates apply. Fall and spring use 2026-27 rates.</t>
  </si>
  <si>
    <t>Published program webpage estimate</t>
  </si>
  <si>
    <t>The School of Social Work webpage currently displays $21,710 resident / $44,843 nonresident. This workbook refreshes the calculation using the current 2026-27 Student Financial Services fall/spring rate tables.</t>
  </si>
  <si>
    <t>Purpose</t>
  </si>
  <si>
    <t>These are planning estimates of direct tuition and fees, not a Cost of Attendance budget and not a student bill.</t>
  </si>
  <si>
    <t>Rates verified against University of Montana webpages on October 7, 2026.</t>
  </si>
  <si>
    <t>Yes. 1 course</t>
  </si>
  <si>
    <t>Advanced Standing MSW Tuition &amp; Fees Guide · 2026-27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</si>
</sst>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6">
    <font>
      <sz val="11"/>
      <name val="Carlito"/>
    </font>
    <font>
      <b/>
      <sz val="18"/>
      <color rgb="FFFFFFFF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 tint="0.14999847407452621"/>
      <name val="Calibri"/>
      <family val="2"/>
      <scheme val="minor"/>
    </font>
    <font>
      <b/>
      <sz val="14"/>
      <color rgb="FF4A001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62626"/>
      <name val="Calibri"/>
      <family val="2"/>
      <scheme val="minor"/>
    </font>
    <font>
      <b/>
      <sz val="12"/>
      <color rgb="FF4A001F"/>
      <name val="Calibri"/>
      <family val="2"/>
      <scheme val="minor"/>
    </font>
    <font>
      <b/>
      <sz val="10"/>
      <color rgb="FF262626"/>
      <name val="Calibri"/>
      <family val="2"/>
      <scheme val="minor"/>
    </font>
    <font>
      <sz val="10"/>
      <color rgb="FF262626"/>
      <name val="Calibri"/>
      <family val="2"/>
      <scheme val="minor"/>
    </font>
    <font>
      <i/>
      <sz val="9"/>
      <color theme="1" tint="0.1499984740745262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i/>
      <sz val="10"/>
      <color theme="1" tint="0.1499984740745262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1"/>
      <color rgb="FF4A001F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0002E"/>
      </patternFill>
    </fill>
    <fill>
      <patternFill patternType="solid">
        <fgColor rgb="FFFFFFFF"/>
      </patternFill>
    </fill>
    <fill>
      <patternFill patternType="solid">
        <fgColor rgb="FFF4F5F6"/>
      </patternFill>
    </fill>
    <fill>
      <patternFill patternType="solid">
        <fgColor rgb="FF4A001F"/>
      </patternFill>
    </fill>
    <fill>
      <patternFill patternType="solid">
        <fgColor rgb="FFF5E9EE"/>
      </patternFill>
    </fill>
    <fill>
      <patternFill patternType="solid">
        <fgColor rgb="FFE8F1F5"/>
      </patternFill>
    </fill>
    <fill>
      <patternFill patternType="solid">
        <fgColor rgb="FF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2" borderId="0" xfId="0" applyFont="1" applyFill="1" applyAlignment="1">
      <alignment horizontal="center" wrapText="1"/>
    </xf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8" fillId="8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7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1" fillId="2" borderId="0" xfId="0" applyFont="1" applyFill="1"/>
    <xf numFmtId="0" fontId="12" fillId="0" borderId="0" xfId="0" applyFont="1" applyAlignment="1">
      <alignment wrapText="1"/>
    </xf>
    <xf numFmtId="0" fontId="13" fillId="2" borderId="0" xfId="0" applyFont="1" applyFill="1" applyAlignment="1">
      <alignment horizontal="center" vertical="center" wrapText="1"/>
    </xf>
    <xf numFmtId="0" fontId="2" fillId="3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/>
    <xf numFmtId="0" fontId="2" fillId="3" borderId="0" xfId="0" applyFont="1" applyFill="1" applyAlignment="1">
      <alignment wrapText="1"/>
    </xf>
    <xf numFmtId="0" fontId="2" fillId="4" borderId="0" xfId="0" applyFont="1" applyFill="1"/>
    <xf numFmtId="1" fontId="2" fillId="4" borderId="0" xfId="0" applyNumberFormat="1" applyFont="1" applyFill="1"/>
    <xf numFmtId="164" fontId="2" fillId="4" borderId="0" xfId="0" applyNumberFormat="1" applyFont="1" applyFill="1"/>
    <xf numFmtId="0" fontId="2" fillId="4" borderId="0" xfId="0" applyFont="1" applyFill="1" applyAlignment="1">
      <alignment wrapText="1"/>
    </xf>
    <xf numFmtId="0" fontId="14" fillId="6" borderId="0" xfId="0" applyFont="1" applyFill="1"/>
    <xf numFmtId="1" fontId="14" fillId="6" borderId="0" xfId="0" applyNumberFormat="1" applyFont="1" applyFill="1"/>
    <xf numFmtId="164" fontId="14" fillId="6" borderId="0" xfId="0" applyNumberFormat="1" applyFont="1" applyFill="1"/>
    <xf numFmtId="0" fontId="14" fillId="6" borderId="0" xfId="0" applyFont="1" applyFill="1" applyAlignment="1">
      <alignment wrapText="1"/>
    </xf>
    <xf numFmtId="1" fontId="2" fillId="0" borderId="0" xfId="0" applyNumberFormat="1" applyFont="1"/>
    <xf numFmtId="0" fontId="9" fillId="7" borderId="0" xfId="0" applyFont="1" applyFill="1" applyAlignment="1">
      <alignment wrapText="1"/>
    </xf>
    <xf numFmtId="0" fontId="5" fillId="2" borderId="0" xfId="0" applyFont="1" applyFill="1"/>
    <xf numFmtId="0" fontId="6" fillId="8" borderId="0" xfId="0" applyFont="1" applyFill="1" applyAlignment="1">
      <alignment horizontal="center"/>
    </xf>
    <xf numFmtId="164" fontId="4" fillId="6" borderId="0" xfId="0" applyNumberFormat="1" applyFont="1" applyFill="1"/>
    <xf numFmtId="0" fontId="1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right"/>
    </xf>
    <xf numFmtId="0" fontId="15" fillId="2" borderId="0" xfId="0" applyFont="1" applyFill="1"/>
    <xf numFmtId="0" fontId="5" fillId="5" borderId="0" xfId="0" applyFont="1" applyFill="1" applyAlignment="1">
      <alignment horizontal="center" wrapText="1"/>
    </xf>
    <xf numFmtId="0" fontId="6" fillId="7" borderId="0" xfId="0" applyFont="1" applyFill="1"/>
    <xf numFmtId="164" fontId="2" fillId="0" borderId="0" xfId="0" applyNumberFormat="1" applyFont="1" applyAlignment="1">
      <alignment wrapText="1"/>
    </xf>
  </cellXfs>
  <cellStyles count="1">
    <cellStyle name="Normal" xfId="0" builtinId="0"/>
  </cellStyles>
  <dxfs count="1">
    <dxf>
      <font>
        <b/>
        <color rgb="FF8B1E1E"/>
      </font>
      <fill>
        <patternFill patternType="solid">
          <bgColor rgb="FFFBE3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13" workbookViewId="0">
      <selection activeCell="D3" sqref="D3"/>
    </sheetView>
  </sheetViews>
  <sheetFormatPr defaultRowHeight="15"/>
  <cols>
    <col min="1" max="1" width="28" style="2" customWidth="1"/>
    <col min="2" max="2" width="17" style="2" customWidth="1"/>
    <col min="3" max="3" width="24" style="2" customWidth="1"/>
    <col min="4" max="4" width="27" style="2" customWidth="1"/>
    <col min="5" max="5" width="4" style="2" customWidth="1"/>
    <col min="6" max="6" width="19" style="2" customWidth="1"/>
    <col min="7" max="7" width="14" style="2" customWidth="1"/>
    <col min="8" max="8" width="28" style="2" customWidth="1"/>
    <col min="9" max="16384" width="9" style="2"/>
  </cols>
  <sheetData>
    <row r="1" spans="1:8" ht="33.950000000000003" customHeight="1">
      <c r="A1" s="1" t="s">
        <v>132</v>
      </c>
      <c r="B1" s="1"/>
      <c r="C1" s="1"/>
      <c r="D1" s="1"/>
      <c r="E1" s="1"/>
      <c r="F1" s="1"/>
      <c r="G1" s="1"/>
      <c r="H1" s="1"/>
    </row>
    <row r="2" spans="1:8">
      <c r="A2" s="3" t="s">
        <v>0</v>
      </c>
      <c r="B2" s="3"/>
      <c r="C2" s="3"/>
      <c r="D2" s="3"/>
      <c r="E2" s="3"/>
      <c r="F2" s="3"/>
      <c r="G2" s="3"/>
      <c r="H2" s="3"/>
    </row>
    <row r="4" spans="1:8" ht="18.75">
      <c r="A4" s="4" t="s">
        <v>1</v>
      </c>
      <c r="B4" s="4"/>
      <c r="C4" s="4"/>
      <c r="D4" s="4"/>
      <c r="E4" s="4"/>
      <c r="F4" s="4"/>
      <c r="G4" s="4"/>
      <c r="H4" s="4"/>
    </row>
    <row r="5" spans="1:8">
      <c r="A5" s="5" t="s">
        <v>2</v>
      </c>
      <c r="B5" s="5" t="s">
        <v>3</v>
      </c>
      <c r="C5" s="5" t="s">
        <v>4</v>
      </c>
      <c r="D5" s="5" t="s">
        <v>5</v>
      </c>
    </row>
    <row r="6" spans="1:8" ht="27.95" customHeight="1">
      <c r="A6" s="6" t="s">
        <v>6</v>
      </c>
      <c r="B6" s="6" t="s">
        <v>7</v>
      </c>
      <c r="C6" s="7">
        <f>'Program Cost Detail'!J8</f>
        <v>25013</v>
      </c>
      <c r="D6" s="7">
        <f>'Program Cost Detail'!J13</f>
        <v>62956</v>
      </c>
    </row>
    <row r="7" spans="1:8" ht="27.95" customHeight="1">
      <c r="A7" s="6" t="s">
        <v>8</v>
      </c>
      <c r="B7" s="6" t="s">
        <v>9</v>
      </c>
      <c r="C7" s="7">
        <f>'Program Cost Detail'!J18</f>
        <v>21904</v>
      </c>
      <c r="D7" s="7">
        <f>'Program Cost Detail'!J23</f>
        <v>45037</v>
      </c>
    </row>
    <row r="9" spans="1:8" ht="42" customHeight="1">
      <c r="A9" s="8" t="s">
        <v>10</v>
      </c>
      <c r="B9" s="8"/>
      <c r="C9" s="8"/>
      <c r="D9" s="8"/>
      <c r="E9" s="8"/>
      <c r="F9" s="8"/>
      <c r="G9" s="8"/>
      <c r="H9" s="8"/>
    </row>
    <row r="11" spans="1:8" ht="18.75">
      <c r="A11" s="4" t="s">
        <v>11</v>
      </c>
      <c r="B11" s="4"/>
      <c r="C11" s="4"/>
      <c r="D11" s="4"/>
      <c r="E11" s="4"/>
      <c r="F11" s="4" t="s">
        <v>12</v>
      </c>
      <c r="G11" s="4"/>
      <c r="H11" s="4"/>
    </row>
    <row r="12" spans="1:8">
      <c r="A12" s="9" t="s">
        <v>13</v>
      </c>
      <c r="B12" s="9" t="s">
        <v>14</v>
      </c>
      <c r="C12" s="9" t="s">
        <v>15</v>
      </c>
      <c r="D12" s="9" t="s">
        <v>16</v>
      </c>
      <c r="F12" s="9" t="s">
        <v>17</v>
      </c>
      <c r="G12" s="9" t="s">
        <v>18</v>
      </c>
      <c r="H12" s="9" t="s">
        <v>19</v>
      </c>
    </row>
    <row r="13" spans="1:8">
      <c r="A13" s="2" t="s">
        <v>20</v>
      </c>
      <c r="B13" s="10">
        <v>9</v>
      </c>
      <c r="C13" s="10" t="s">
        <v>21</v>
      </c>
      <c r="D13" s="10" t="s">
        <v>22</v>
      </c>
      <c r="F13" s="2" t="s">
        <v>23</v>
      </c>
      <c r="G13" s="11">
        <v>240</v>
      </c>
      <c r="H13" s="12" t="s">
        <v>24</v>
      </c>
    </row>
    <row r="14" spans="1:8">
      <c r="A14" s="2" t="s">
        <v>25</v>
      </c>
      <c r="B14" s="10">
        <v>14</v>
      </c>
      <c r="C14" s="10" t="s">
        <v>131</v>
      </c>
      <c r="D14" s="10" t="s">
        <v>26</v>
      </c>
      <c r="F14" s="2" t="s">
        <v>15</v>
      </c>
      <c r="G14" s="11">
        <v>400</v>
      </c>
      <c r="H14" s="12" t="s">
        <v>27</v>
      </c>
    </row>
    <row r="15" spans="1:8">
      <c r="A15" s="2" t="s">
        <v>28</v>
      </c>
      <c r="B15" s="10">
        <v>14</v>
      </c>
      <c r="C15" s="10" t="s">
        <v>131</v>
      </c>
      <c r="D15" s="10" t="s">
        <v>26</v>
      </c>
    </row>
    <row r="18" spans="1:8" ht="18.75">
      <c r="A18" s="4" t="s">
        <v>29</v>
      </c>
      <c r="B18" s="4"/>
      <c r="C18" s="4"/>
      <c r="D18" s="4"/>
      <c r="E18" s="4"/>
      <c r="F18" s="4"/>
      <c r="G18" s="4"/>
      <c r="H18" s="4"/>
    </row>
    <row r="19" spans="1:8" ht="39">
      <c r="A19" s="13" t="s">
        <v>30</v>
      </c>
      <c r="B19" s="13"/>
      <c r="C19" s="13"/>
      <c r="D19" s="13"/>
      <c r="E19" s="13"/>
      <c r="F19" s="13"/>
      <c r="G19" s="13"/>
      <c r="H19" s="13"/>
    </row>
    <row r="20" spans="1:8" ht="51.75">
      <c r="A20" s="13" t="s">
        <v>31</v>
      </c>
      <c r="B20" s="13"/>
      <c r="C20" s="13"/>
      <c r="D20" s="13"/>
      <c r="E20" s="13"/>
      <c r="F20" s="13"/>
      <c r="G20" s="13"/>
      <c r="H20" s="13"/>
    </row>
    <row r="21" spans="1:8" ht="39">
      <c r="A21" s="13" t="s">
        <v>32</v>
      </c>
      <c r="B21" s="13"/>
      <c r="C21" s="13"/>
      <c r="D21" s="13"/>
      <c r="E21" s="13"/>
      <c r="F21" s="13"/>
      <c r="G21" s="13"/>
      <c r="H21" s="13"/>
    </row>
    <row r="22" spans="1:8" ht="39">
      <c r="A22" s="13" t="s">
        <v>33</v>
      </c>
      <c r="B22" s="13"/>
      <c r="C22" s="13"/>
      <c r="D22" s="13"/>
      <c r="E22" s="13"/>
      <c r="F22" s="13"/>
      <c r="G22" s="13"/>
      <c r="H22" s="13"/>
    </row>
    <row r="24" spans="1:8" ht="18.75">
      <c r="A24" s="4" t="s">
        <v>34</v>
      </c>
      <c r="B24" s="4"/>
      <c r="C24" s="4"/>
      <c r="D24" s="4"/>
      <c r="E24" s="4"/>
      <c r="F24" s="4"/>
      <c r="G24" s="4"/>
      <c r="H24" s="4"/>
    </row>
    <row r="25" spans="1:8">
      <c r="A25" s="2" t="s">
        <v>35</v>
      </c>
    </row>
    <row r="26" spans="1:8">
      <c r="A26" s="2" t="s">
        <v>36</v>
      </c>
    </row>
    <row r="27" spans="1:8">
      <c r="A27" s="2" t="s">
        <v>37</v>
      </c>
    </row>
    <row r="28" spans="1:8">
      <c r="A28" s="2" t="s">
        <v>38</v>
      </c>
    </row>
    <row r="30" spans="1:8" ht="33.950000000000003" customHeight="1">
      <c r="A30" s="14" t="s">
        <v>39</v>
      </c>
      <c r="B30" s="14"/>
      <c r="C30" s="14"/>
      <c r="D30" s="14"/>
      <c r="E30" s="14"/>
      <c r="F30" s="14"/>
      <c r="G30" s="14"/>
      <c r="H30" s="14"/>
    </row>
    <row r="32" spans="1:8">
      <c r="A32" s="15" t="s">
        <v>40</v>
      </c>
      <c r="B32" s="15"/>
      <c r="C32" s="15"/>
      <c r="D32" s="15"/>
      <c r="E32" s="15"/>
      <c r="F32" s="15"/>
      <c r="G32" s="15"/>
      <c r="H32" s="15"/>
    </row>
  </sheetData>
  <mergeCells count="9">
    <mergeCell ref="A18:H18"/>
    <mergeCell ref="A24:H24"/>
    <mergeCell ref="A30:H30"/>
    <mergeCell ref="A32:H32"/>
    <mergeCell ref="A1:H1"/>
    <mergeCell ref="A2:H2"/>
    <mergeCell ref="A4:H4"/>
    <mergeCell ref="A9:H9"/>
    <mergeCell ref="A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topLeftCell="A3" workbookViewId="0">
      <selection activeCell="A4" sqref="A4"/>
    </sheetView>
  </sheetViews>
  <sheetFormatPr defaultRowHeight="15"/>
  <cols>
    <col min="1" max="1" width="27" style="2" customWidth="1"/>
    <col min="2" max="2" width="16" style="2" customWidth="1"/>
    <col min="3" max="3" width="17" style="2" customWidth="1"/>
    <col min="4" max="4" width="13" style="2" customWidth="1"/>
    <col min="5" max="5" width="11" style="2" customWidth="1"/>
    <col min="6" max="6" width="16" style="2" customWidth="1"/>
    <col min="7" max="7" width="23" style="2" customWidth="1"/>
    <col min="8" max="8" width="17" style="2" customWidth="1"/>
    <col min="9" max="9" width="15" style="2" customWidth="1"/>
    <col min="10" max="10" width="19" style="2" customWidth="1"/>
    <col min="11" max="11" width="18" style="2" customWidth="1"/>
    <col min="12" max="12" width="21" style="2" customWidth="1"/>
    <col min="13" max="13" width="42" style="2" customWidth="1"/>
    <col min="14" max="16384" width="9" style="2"/>
  </cols>
  <sheetData>
    <row r="1" spans="1:13" ht="30" customHeight="1">
      <c r="A1" s="16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4" spans="1:13" ht="48" customHeight="1">
      <c r="A4" s="18" t="s">
        <v>2</v>
      </c>
      <c r="B4" s="18" t="s">
        <v>43</v>
      </c>
      <c r="C4" s="18" t="s">
        <v>13</v>
      </c>
      <c r="D4" s="18" t="s">
        <v>44</v>
      </c>
      <c r="E4" s="18" t="s">
        <v>45</v>
      </c>
      <c r="F4" s="18" t="s">
        <v>46</v>
      </c>
      <c r="G4" s="18" t="s">
        <v>47</v>
      </c>
      <c r="H4" s="18" t="s">
        <v>23</v>
      </c>
      <c r="I4" s="18" t="s">
        <v>15</v>
      </c>
      <c r="J4" s="18" t="s">
        <v>48</v>
      </c>
      <c r="K4" s="18" t="s">
        <v>49</v>
      </c>
      <c r="L4" s="18" t="s">
        <v>50</v>
      </c>
      <c r="M4" s="18" t="s">
        <v>51</v>
      </c>
    </row>
    <row r="5" spans="1:13">
      <c r="A5" s="19" t="s">
        <v>6</v>
      </c>
      <c r="B5" s="19" t="s">
        <v>52</v>
      </c>
      <c r="C5" s="19" t="s">
        <v>20</v>
      </c>
      <c r="D5" s="20">
        <v>9</v>
      </c>
      <c r="E5" s="20">
        <v>9</v>
      </c>
      <c r="F5" s="20">
        <v>0</v>
      </c>
      <c r="G5" s="21">
        <f>INDEX('Official Rate Lookup'!$B$5:$B$16,MATCH(IF(D5&gt;=12,12,D5),'Sources and Notes'!$H$5:$H$16,0))</f>
        <v>4119</v>
      </c>
      <c r="H5" s="21">
        <f>E5*240</f>
        <v>2160</v>
      </c>
      <c r="I5" s="21">
        <f>F5*400</f>
        <v>0</v>
      </c>
      <c r="J5" s="21">
        <f>SUM(G5:I5)</f>
        <v>6279</v>
      </c>
      <c r="K5" s="19" t="s">
        <v>7</v>
      </c>
      <c r="L5" s="19" t="s">
        <v>22</v>
      </c>
      <c r="M5" s="22" t="s">
        <v>53</v>
      </c>
    </row>
    <row r="6" spans="1:13">
      <c r="A6" s="23" t="s">
        <v>6</v>
      </c>
      <c r="B6" s="23" t="s">
        <v>52</v>
      </c>
      <c r="C6" s="23" t="s">
        <v>25</v>
      </c>
      <c r="D6" s="24">
        <v>14</v>
      </c>
      <c r="E6" s="24">
        <v>14</v>
      </c>
      <c r="F6" s="24">
        <v>1</v>
      </c>
      <c r="G6" s="25">
        <f>INDEX('Official Rate Lookup'!$F$5:$F$16,MATCH(IF(D6&gt;=12,12,D6),'Sources and Notes'!$H$5:$H$16,0))</f>
        <v>5607</v>
      </c>
      <c r="H6" s="25">
        <f>E6*240</f>
        <v>3360</v>
      </c>
      <c r="I6" s="25">
        <f>F6*400</f>
        <v>400</v>
      </c>
      <c r="J6" s="25">
        <f>SUM(G6:I6)</f>
        <v>9367</v>
      </c>
      <c r="K6" s="23" t="s">
        <v>7</v>
      </c>
      <c r="L6" s="23" t="s">
        <v>54</v>
      </c>
      <c r="M6" s="26" t="s">
        <v>55</v>
      </c>
    </row>
    <row r="7" spans="1:13">
      <c r="A7" s="19" t="s">
        <v>6</v>
      </c>
      <c r="B7" s="19" t="s">
        <v>52</v>
      </c>
      <c r="C7" s="19" t="s">
        <v>28</v>
      </c>
      <c r="D7" s="20">
        <v>14</v>
      </c>
      <c r="E7" s="20">
        <v>14</v>
      </c>
      <c r="F7" s="20">
        <v>1</v>
      </c>
      <c r="G7" s="21">
        <f>INDEX('Official Rate Lookup'!$F$5:$F$16,MATCH(IF(D7&gt;=12,12,D7),'Sources and Notes'!$H$5:$H$16,0))</f>
        <v>5607</v>
      </c>
      <c r="H7" s="21">
        <f>E7*240</f>
        <v>3360</v>
      </c>
      <c r="I7" s="21">
        <f>F7*400</f>
        <v>400</v>
      </c>
      <c r="J7" s="21">
        <f>SUM(G7:I7)</f>
        <v>9367</v>
      </c>
      <c r="K7" s="19" t="s">
        <v>7</v>
      </c>
      <c r="L7" s="19" t="s">
        <v>54</v>
      </c>
      <c r="M7" s="22" t="s">
        <v>55</v>
      </c>
    </row>
    <row r="8" spans="1:13">
      <c r="A8" s="27" t="s">
        <v>56</v>
      </c>
      <c r="B8" s="27" t="s">
        <v>52</v>
      </c>
      <c r="C8" s="27" t="s">
        <v>57</v>
      </c>
      <c r="D8" s="28">
        <f t="shared" ref="D8:J8" si="0">SUM(D5:D7)</f>
        <v>37</v>
      </c>
      <c r="E8" s="28">
        <f t="shared" si="0"/>
        <v>37</v>
      </c>
      <c r="F8" s="28">
        <f t="shared" si="0"/>
        <v>2</v>
      </c>
      <c r="G8" s="29">
        <f t="shared" si="0"/>
        <v>15333</v>
      </c>
      <c r="H8" s="29">
        <f t="shared" si="0"/>
        <v>8880</v>
      </c>
      <c r="I8" s="29">
        <f t="shared" si="0"/>
        <v>800</v>
      </c>
      <c r="J8" s="29">
        <f t="shared" si="0"/>
        <v>25013</v>
      </c>
      <c r="K8" s="27" t="s">
        <v>7</v>
      </c>
      <c r="L8" s="27" t="s">
        <v>58</v>
      </c>
      <c r="M8" s="30" t="s">
        <v>59</v>
      </c>
    </row>
    <row r="9" spans="1:13">
      <c r="D9" s="31"/>
      <c r="E9" s="31"/>
      <c r="F9" s="31"/>
      <c r="G9" s="11"/>
      <c r="H9" s="11"/>
      <c r="I9" s="11"/>
      <c r="J9" s="11"/>
      <c r="M9" s="12"/>
    </row>
    <row r="10" spans="1:13">
      <c r="A10" s="23" t="s">
        <v>6</v>
      </c>
      <c r="B10" s="23" t="s">
        <v>60</v>
      </c>
      <c r="C10" s="23" t="s">
        <v>20</v>
      </c>
      <c r="D10" s="24">
        <v>9</v>
      </c>
      <c r="E10" s="24">
        <v>9</v>
      </c>
      <c r="F10" s="24">
        <v>0</v>
      </c>
      <c r="G10" s="25">
        <f>INDEX('Official Rate Lookup'!$C$5:$C$16,MATCH(IF(D10&gt;=12,12,D10),'Sources and Notes'!$H$5:$H$16,0))</f>
        <v>14470</v>
      </c>
      <c r="H10" s="25">
        <f>E10*240</f>
        <v>2160</v>
      </c>
      <c r="I10" s="25">
        <f>F10*400</f>
        <v>0</v>
      </c>
      <c r="J10" s="25">
        <f>SUM(G10:I10)</f>
        <v>16630</v>
      </c>
      <c r="K10" s="23" t="s">
        <v>7</v>
      </c>
      <c r="L10" s="23" t="s">
        <v>22</v>
      </c>
      <c r="M10" s="26" t="s">
        <v>53</v>
      </c>
    </row>
    <row r="11" spans="1:13">
      <c r="A11" s="19" t="s">
        <v>6</v>
      </c>
      <c r="B11" s="19" t="s">
        <v>60</v>
      </c>
      <c r="C11" s="19" t="s">
        <v>25</v>
      </c>
      <c r="D11" s="20">
        <v>14</v>
      </c>
      <c r="E11" s="20">
        <v>14</v>
      </c>
      <c r="F11" s="20">
        <v>1</v>
      </c>
      <c r="G11" s="21">
        <f>INDEX('Official Rate Lookup'!$G$5:$G$16,MATCH(IF(D11&gt;=12,12,D11),'Sources and Notes'!$H$5:$H$16,0))</f>
        <v>19403</v>
      </c>
      <c r="H11" s="21">
        <f>E11*240</f>
        <v>3360</v>
      </c>
      <c r="I11" s="21">
        <f>F11*400</f>
        <v>400</v>
      </c>
      <c r="J11" s="21">
        <f>SUM(G11:I11)</f>
        <v>23163</v>
      </c>
      <c r="K11" s="19" t="s">
        <v>7</v>
      </c>
      <c r="L11" s="19" t="s">
        <v>54</v>
      </c>
      <c r="M11" s="22" t="s">
        <v>55</v>
      </c>
    </row>
    <row r="12" spans="1:13">
      <c r="A12" s="23" t="s">
        <v>6</v>
      </c>
      <c r="B12" s="23" t="s">
        <v>60</v>
      </c>
      <c r="C12" s="23" t="s">
        <v>28</v>
      </c>
      <c r="D12" s="24">
        <v>14</v>
      </c>
      <c r="E12" s="24">
        <v>14</v>
      </c>
      <c r="F12" s="24">
        <v>1</v>
      </c>
      <c r="G12" s="25">
        <f>INDEX('Official Rate Lookup'!$G$5:$G$16,MATCH(IF(D12&gt;=12,12,D12),'Sources and Notes'!$H$5:$H$16,0))</f>
        <v>19403</v>
      </c>
      <c r="H12" s="25">
        <f>E12*240</f>
        <v>3360</v>
      </c>
      <c r="I12" s="25">
        <f>F12*400</f>
        <v>400</v>
      </c>
      <c r="J12" s="25">
        <f>SUM(G12:I12)</f>
        <v>23163</v>
      </c>
      <c r="K12" s="23" t="s">
        <v>7</v>
      </c>
      <c r="L12" s="23" t="s">
        <v>54</v>
      </c>
      <c r="M12" s="26" t="s">
        <v>55</v>
      </c>
    </row>
    <row r="13" spans="1:13">
      <c r="A13" s="27" t="s">
        <v>56</v>
      </c>
      <c r="B13" s="27" t="s">
        <v>60</v>
      </c>
      <c r="C13" s="27" t="s">
        <v>57</v>
      </c>
      <c r="D13" s="28">
        <f t="shared" ref="D13:J13" si="1">SUM(D10:D12)</f>
        <v>37</v>
      </c>
      <c r="E13" s="28">
        <f t="shared" si="1"/>
        <v>37</v>
      </c>
      <c r="F13" s="28">
        <f t="shared" si="1"/>
        <v>2</v>
      </c>
      <c r="G13" s="29">
        <f t="shared" si="1"/>
        <v>53276</v>
      </c>
      <c r="H13" s="29">
        <f t="shared" si="1"/>
        <v>8880</v>
      </c>
      <c r="I13" s="29">
        <f t="shared" si="1"/>
        <v>800</v>
      </c>
      <c r="J13" s="29">
        <f t="shared" si="1"/>
        <v>62956</v>
      </c>
      <c r="K13" s="27" t="s">
        <v>7</v>
      </c>
      <c r="L13" s="27" t="s">
        <v>58</v>
      </c>
      <c r="M13" s="30" t="s">
        <v>59</v>
      </c>
    </row>
    <row r="14" spans="1:13">
      <c r="D14" s="31"/>
      <c r="E14" s="31"/>
      <c r="F14" s="31"/>
      <c r="G14" s="11"/>
      <c r="H14" s="11"/>
      <c r="I14" s="11"/>
      <c r="J14" s="11"/>
      <c r="M14" s="12"/>
    </row>
    <row r="15" spans="1:13">
      <c r="A15" s="19" t="s">
        <v>8</v>
      </c>
      <c r="B15" s="19" t="s">
        <v>52</v>
      </c>
      <c r="C15" s="19" t="s">
        <v>20</v>
      </c>
      <c r="D15" s="20">
        <v>9</v>
      </c>
      <c r="E15" s="20">
        <v>9</v>
      </c>
      <c r="F15" s="20">
        <v>0</v>
      </c>
      <c r="G15" s="21">
        <f>INDEX('Official Rate Lookup'!$D$5:$D$16,MATCH(IF(D15&gt;=12,12,D15),'Sources and Notes'!$H$5:$H$16,0))</f>
        <v>3294</v>
      </c>
      <c r="H15" s="21">
        <f>E15*240</f>
        <v>2160</v>
      </c>
      <c r="I15" s="21">
        <f>F15*400</f>
        <v>0</v>
      </c>
      <c r="J15" s="21">
        <f>SUM(G15:I15)</f>
        <v>5454</v>
      </c>
      <c r="K15" s="19" t="s">
        <v>9</v>
      </c>
      <c r="L15" s="19" t="s">
        <v>22</v>
      </c>
      <c r="M15" s="22" t="s">
        <v>53</v>
      </c>
    </row>
    <row r="16" spans="1:13">
      <c r="A16" s="23" t="s">
        <v>8</v>
      </c>
      <c r="B16" s="23" t="s">
        <v>52</v>
      </c>
      <c r="C16" s="23" t="s">
        <v>25</v>
      </c>
      <c r="D16" s="24">
        <v>14</v>
      </c>
      <c r="E16" s="24">
        <v>14</v>
      </c>
      <c r="F16" s="24">
        <v>1</v>
      </c>
      <c r="G16" s="25">
        <f>INDEX('Official Rate Lookup'!$H$5:$H$16,MATCH(IF(D16&gt;=12,12,D16),'Sources and Notes'!$H$5:$H$16,0))</f>
        <v>4465</v>
      </c>
      <c r="H16" s="25">
        <f>E16*240</f>
        <v>3360</v>
      </c>
      <c r="I16" s="25">
        <f>F16*400</f>
        <v>400</v>
      </c>
      <c r="J16" s="25">
        <f>SUM(G16:I16)</f>
        <v>8225</v>
      </c>
      <c r="K16" s="23" t="s">
        <v>9</v>
      </c>
      <c r="L16" s="23" t="s">
        <v>54</v>
      </c>
      <c r="M16" s="26" t="s">
        <v>55</v>
      </c>
    </row>
    <row r="17" spans="1:13">
      <c r="A17" s="19" t="s">
        <v>8</v>
      </c>
      <c r="B17" s="19" t="s">
        <v>52</v>
      </c>
      <c r="C17" s="19" t="s">
        <v>28</v>
      </c>
      <c r="D17" s="20">
        <v>14</v>
      </c>
      <c r="E17" s="20">
        <v>14</v>
      </c>
      <c r="F17" s="20">
        <v>1</v>
      </c>
      <c r="G17" s="21">
        <f>INDEX('Official Rate Lookup'!$H$5:$H$16,MATCH(IF(D17&gt;=12,12,D17),'Sources and Notes'!$H$5:$H$16,0))</f>
        <v>4465</v>
      </c>
      <c r="H17" s="21">
        <f>E17*240</f>
        <v>3360</v>
      </c>
      <c r="I17" s="21">
        <f>F17*400</f>
        <v>400</v>
      </c>
      <c r="J17" s="21">
        <f>SUM(G17:I17)</f>
        <v>8225</v>
      </c>
      <c r="K17" s="19" t="s">
        <v>9</v>
      </c>
      <c r="L17" s="19" t="s">
        <v>54</v>
      </c>
      <c r="M17" s="22" t="s">
        <v>55</v>
      </c>
    </row>
    <row r="18" spans="1:13">
      <c r="A18" s="27" t="s">
        <v>61</v>
      </c>
      <c r="B18" s="27" t="s">
        <v>52</v>
      </c>
      <c r="C18" s="27" t="s">
        <v>57</v>
      </c>
      <c r="D18" s="28">
        <f t="shared" ref="D18:J18" si="2">SUM(D15:D17)</f>
        <v>37</v>
      </c>
      <c r="E18" s="28">
        <f t="shared" si="2"/>
        <v>37</v>
      </c>
      <c r="F18" s="28">
        <f t="shared" si="2"/>
        <v>2</v>
      </c>
      <c r="G18" s="29">
        <f t="shared" si="2"/>
        <v>12224</v>
      </c>
      <c r="H18" s="29">
        <f t="shared" si="2"/>
        <v>8880</v>
      </c>
      <c r="I18" s="29">
        <f t="shared" si="2"/>
        <v>800</v>
      </c>
      <c r="J18" s="29">
        <f t="shared" si="2"/>
        <v>21904</v>
      </c>
      <c r="K18" s="27" t="s">
        <v>9</v>
      </c>
      <c r="L18" s="27" t="s">
        <v>58</v>
      </c>
      <c r="M18" s="30" t="s">
        <v>59</v>
      </c>
    </row>
    <row r="19" spans="1:13">
      <c r="D19" s="31"/>
      <c r="E19" s="31"/>
      <c r="F19" s="31"/>
      <c r="G19" s="11"/>
      <c r="H19" s="11"/>
      <c r="I19" s="11"/>
      <c r="J19" s="11"/>
      <c r="M19" s="12"/>
    </row>
    <row r="20" spans="1:13">
      <c r="A20" s="23" t="s">
        <v>8</v>
      </c>
      <c r="B20" s="23" t="s">
        <v>60</v>
      </c>
      <c r="C20" s="23" t="s">
        <v>20</v>
      </c>
      <c r="D20" s="24">
        <v>9</v>
      </c>
      <c r="E20" s="24">
        <v>9</v>
      </c>
      <c r="F20" s="24">
        <v>0</v>
      </c>
      <c r="G20" s="25">
        <f>INDEX('Official Rate Lookup'!$E$5:$E$16,MATCH(IF(D20&gt;=12,12,D20),'Sources and Notes'!$H$5:$H$16,0))</f>
        <v>9603</v>
      </c>
      <c r="H20" s="25">
        <f>E20*240</f>
        <v>2160</v>
      </c>
      <c r="I20" s="25">
        <f>F20*400</f>
        <v>0</v>
      </c>
      <c r="J20" s="25">
        <f>SUM(G20:I20)</f>
        <v>11763</v>
      </c>
      <c r="K20" s="23" t="s">
        <v>9</v>
      </c>
      <c r="L20" s="23" t="s">
        <v>22</v>
      </c>
      <c r="M20" s="26" t="s">
        <v>53</v>
      </c>
    </row>
    <row r="21" spans="1:13">
      <c r="A21" s="19" t="s">
        <v>8</v>
      </c>
      <c r="B21" s="19" t="s">
        <v>60</v>
      </c>
      <c r="C21" s="19" t="s">
        <v>25</v>
      </c>
      <c r="D21" s="20">
        <v>14</v>
      </c>
      <c r="E21" s="20">
        <v>14</v>
      </c>
      <c r="F21" s="20">
        <v>1</v>
      </c>
      <c r="G21" s="21">
        <f>INDEX('Official Rate Lookup'!$I$5:$I$16,MATCH(IF(D21&gt;=12,12,D21),'Sources and Notes'!$H$5:$H$16,0))</f>
        <v>12877</v>
      </c>
      <c r="H21" s="21">
        <f>E21*240</f>
        <v>3360</v>
      </c>
      <c r="I21" s="21">
        <f>F21*400</f>
        <v>400</v>
      </c>
      <c r="J21" s="21">
        <f>SUM(G21:I21)</f>
        <v>16637</v>
      </c>
      <c r="K21" s="19" t="s">
        <v>9</v>
      </c>
      <c r="L21" s="19" t="s">
        <v>54</v>
      </c>
      <c r="M21" s="22" t="s">
        <v>55</v>
      </c>
    </row>
    <row r="22" spans="1:13">
      <c r="A22" s="23" t="s">
        <v>8</v>
      </c>
      <c r="B22" s="23" t="s">
        <v>60</v>
      </c>
      <c r="C22" s="23" t="s">
        <v>28</v>
      </c>
      <c r="D22" s="24">
        <v>14</v>
      </c>
      <c r="E22" s="24">
        <v>14</v>
      </c>
      <c r="F22" s="24">
        <v>1</v>
      </c>
      <c r="G22" s="25">
        <f>INDEX('Official Rate Lookup'!$I$5:$I$16,MATCH(IF(D22&gt;=12,12,D22),'Sources and Notes'!$H$5:$H$16,0))</f>
        <v>12877</v>
      </c>
      <c r="H22" s="25">
        <f>E22*240</f>
        <v>3360</v>
      </c>
      <c r="I22" s="25">
        <f>F22*400</f>
        <v>400</v>
      </c>
      <c r="J22" s="25">
        <f>SUM(G22:I22)</f>
        <v>16637</v>
      </c>
      <c r="K22" s="23" t="s">
        <v>9</v>
      </c>
      <c r="L22" s="23" t="s">
        <v>54</v>
      </c>
      <c r="M22" s="26" t="s">
        <v>55</v>
      </c>
    </row>
    <row r="23" spans="1:13">
      <c r="A23" s="27" t="s">
        <v>61</v>
      </c>
      <c r="B23" s="27" t="s">
        <v>60</v>
      </c>
      <c r="C23" s="27" t="s">
        <v>57</v>
      </c>
      <c r="D23" s="28">
        <f t="shared" ref="D23:J23" si="3">SUM(D20:D22)</f>
        <v>37</v>
      </c>
      <c r="E23" s="28">
        <f t="shared" si="3"/>
        <v>37</v>
      </c>
      <c r="F23" s="28">
        <f t="shared" si="3"/>
        <v>2</v>
      </c>
      <c r="G23" s="29">
        <f t="shared" si="3"/>
        <v>35357</v>
      </c>
      <c r="H23" s="29">
        <f t="shared" si="3"/>
        <v>8880</v>
      </c>
      <c r="I23" s="29">
        <f t="shared" si="3"/>
        <v>800</v>
      </c>
      <c r="J23" s="29">
        <f t="shared" si="3"/>
        <v>45037</v>
      </c>
      <c r="K23" s="27" t="s">
        <v>9</v>
      </c>
      <c r="L23" s="27" t="s">
        <v>58</v>
      </c>
      <c r="M23" s="30" t="s">
        <v>59</v>
      </c>
    </row>
    <row r="25" spans="1:13" ht="38.1" customHeight="1">
      <c r="A25" s="32" t="s">
        <v>62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7" spans="1:13" ht="38.1" customHeight="1">
      <c r="A27" s="8" t="s">
        <v>63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</sheetData>
  <mergeCells count="4">
    <mergeCell ref="A1:M1"/>
    <mergeCell ref="A2:M2"/>
    <mergeCell ref="A25:M25"/>
    <mergeCell ref="A27:M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activeCell="A2" sqref="A2:F2"/>
    </sheetView>
  </sheetViews>
  <sheetFormatPr defaultRowHeight="15"/>
  <cols>
    <col min="1" max="1" width="25" style="2" customWidth="1"/>
    <col min="2" max="2" width="28" style="2" customWidth="1"/>
    <col min="3" max="3" width="9" style="2"/>
    <col min="4" max="4" width="31" style="2" customWidth="1"/>
    <col min="5" max="5" width="20" style="2" customWidth="1"/>
    <col min="6" max="16384" width="9" style="2"/>
  </cols>
  <sheetData>
    <row r="1" spans="1:6" ht="30" customHeight="1">
      <c r="A1" s="16" t="s">
        <v>64</v>
      </c>
      <c r="B1" s="16"/>
      <c r="C1" s="16"/>
      <c r="D1" s="16"/>
      <c r="E1" s="16"/>
      <c r="F1" s="16"/>
    </row>
    <row r="2" spans="1:6">
      <c r="A2" s="17" t="s">
        <v>65</v>
      </c>
      <c r="B2" s="17"/>
      <c r="C2" s="17"/>
      <c r="D2" s="17"/>
      <c r="E2" s="17"/>
      <c r="F2" s="17"/>
    </row>
    <row r="4" spans="1:6">
      <c r="A4" s="33" t="s">
        <v>66</v>
      </c>
      <c r="B4" s="33" t="s">
        <v>67</v>
      </c>
      <c r="D4" s="33" t="s">
        <v>68</v>
      </c>
      <c r="E4" s="33" t="s">
        <v>18</v>
      </c>
    </row>
    <row r="5" spans="1:6">
      <c r="A5" s="2" t="s">
        <v>13</v>
      </c>
      <c r="B5" s="34" t="s">
        <v>54</v>
      </c>
      <c r="D5" s="2" t="s">
        <v>47</v>
      </c>
      <c r="E5" s="11">
        <f>IF(B5="Summer 2026",IF(B6="Standard Campus-Fee Status",IF(B7="Resident",INDEX('Official Rate Lookup'!$B$5:$B$16,MATCH(IF(B8&gt;=12,12,B8),'Sources and Notes'!$H$5:$H$16,0)),INDEX('Official Rate Lookup'!$C$5:$C$16,MATCH(IF(B8&gt;=12,12,B8),'Sources and Notes'!$H$5:$H$16,0))),IF(B7="Resident",INDEX('Official Rate Lookup'!$D$5:$D$16,MATCH(IF(B8&gt;=12,12,B8),'Sources and Notes'!$H$5:$H$16,0)),INDEX('Official Rate Lookup'!$E$5:$E$16,MATCH(IF(B8&gt;=12,12,B8),'Sources and Notes'!$H$5:$H$16,0)))),IF(B6="Standard Campus-Fee Status",IF(B7="Resident",INDEX('Official Rate Lookup'!$F$5:$F$16,MATCH(IF(B8&gt;=12,12,B8),'Sources and Notes'!$H$5:$H$16,0)),INDEX('Official Rate Lookup'!$G$5:$G$16,MATCH(IF(B8&gt;=12,12,B8),'Sources and Notes'!$H$5:$H$16,0))),IF(B7="Resident",INDEX('Official Rate Lookup'!$H$5:$H$16,MATCH(IF(B8&gt;=12,12,B8),'Sources and Notes'!$H$5:$H$16,0)),INDEX('Official Rate Lookup'!$I$5:$I$16,MATCH(IF(B8&gt;=12,12,B8),'Sources and Notes'!$H$5:$H$16,0)))))</f>
        <v>4465</v>
      </c>
    </row>
    <row r="6" spans="1:6">
      <c r="A6" s="2" t="s">
        <v>2</v>
      </c>
      <c r="B6" s="34" t="s">
        <v>8</v>
      </c>
      <c r="D6" s="2" t="s">
        <v>69</v>
      </c>
      <c r="E6" s="11">
        <f>B9*240</f>
        <v>3360</v>
      </c>
    </row>
    <row r="7" spans="1:6">
      <c r="A7" s="2" t="s">
        <v>43</v>
      </c>
      <c r="B7" s="34" t="s">
        <v>52</v>
      </c>
      <c r="D7" s="2" t="s">
        <v>15</v>
      </c>
      <c r="E7" s="11">
        <f>B10*400</f>
        <v>400</v>
      </c>
    </row>
    <row r="8" spans="1:6" ht="18.75">
      <c r="A8" s="2" t="s">
        <v>44</v>
      </c>
      <c r="B8" s="34">
        <v>14</v>
      </c>
      <c r="D8" s="2" t="s">
        <v>70</v>
      </c>
      <c r="E8" s="35">
        <f>SUM(E5:E7)</f>
        <v>8225</v>
      </c>
    </row>
    <row r="9" spans="1:6">
      <c r="A9" s="2" t="s">
        <v>71</v>
      </c>
      <c r="B9" s="34">
        <v>14</v>
      </c>
    </row>
    <row r="10" spans="1:6">
      <c r="A10" s="2" t="s">
        <v>46</v>
      </c>
      <c r="B10" s="34">
        <v>1</v>
      </c>
    </row>
    <row r="12" spans="1:6">
      <c r="A12" s="14" t="str">
        <f>IF(B9&gt;B8,"Check inputs: SW-prefix credits cannot exceed total credits.",IF(AND(B6="Distance-Only Status",B5="Fall/Spring 2026-27"),"Distance-Only status is not eligible for UM Housing and is limited to qualifying remote/online sections.","Estimate uses official rate tables for the selected term."))</f>
        <v>Distance-Only status is not eligible for UM Housing and is limited to qualifying remote/online sections.</v>
      </c>
      <c r="B12" s="14"/>
      <c r="C12" s="14"/>
      <c r="D12" s="14"/>
      <c r="E12" s="14"/>
      <c r="F12" s="14"/>
    </row>
  </sheetData>
  <mergeCells count="3">
    <mergeCell ref="A1:F1"/>
    <mergeCell ref="A2:F2"/>
    <mergeCell ref="A12:F12"/>
  </mergeCells>
  <conditionalFormatting sqref="A12:F12">
    <cfRule type="expression" dxfId="0" priority="1">
      <formula>B9&gt;B8</formula>
    </cfRule>
  </conditionalFormatting>
  <dataValidations count="6">
    <dataValidation type="list" sqref="B5" xr:uid="{00000000-0002-0000-0200-000000000000}">
      <formula1>"Summer 2026,Fall/Spring 2026-27"</formula1>
    </dataValidation>
    <dataValidation type="list" sqref="B6" xr:uid="{00000000-0002-0000-0200-000001000000}">
      <formula1>"Standard Campus-Fee Status,Distance-Only Status"</formula1>
    </dataValidation>
    <dataValidation type="list" sqref="B7" xr:uid="{00000000-0002-0000-0200-000002000000}">
      <formula1>"Resident,Out-of-State"</formula1>
    </dataValidation>
    <dataValidation type="list" sqref="B8" xr:uid="{00000000-0002-0000-0200-000003000000}">
      <formula1>"1,2,3,4,5,6,7,8,9,10,11,12,13,14,15,16"</formula1>
    </dataValidation>
    <dataValidation type="list" sqref="B9" xr:uid="{00000000-0002-0000-0200-000004000000}">
      <formula1>"0,1,2,3,4,5,6,7,8,9,10,11,12,13,14,15,16"</formula1>
    </dataValidation>
    <dataValidation type="list" sqref="B10" xr:uid="{00000000-0002-0000-0200-000005000000}">
      <formula1>"0,1,2"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workbookViewId="0">
      <selection activeCell="A2" sqref="A2:I2"/>
    </sheetView>
  </sheetViews>
  <sheetFormatPr defaultRowHeight="15"/>
  <cols>
    <col min="1" max="1" width="11" style="2" customWidth="1"/>
    <col min="2" max="2" width="24" style="2" customWidth="1"/>
    <col min="3" max="3" width="26" style="2" customWidth="1"/>
    <col min="4" max="4" width="27" style="2" customWidth="1"/>
    <col min="5" max="5" width="29" style="2" customWidth="1"/>
    <col min="6" max="6" width="27" style="2" customWidth="1"/>
    <col min="7" max="8" width="29" style="2" customWidth="1"/>
    <col min="9" max="9" width="31" style="2" customWidth="1"/>
    <col min="10" max="16384" width="9" style="2"/>
  </cols>
  <sheetData>
    <row r="1" spans="1:9" ht="30" customHeight="1">
      <c r="A1" s="36" t="s">
        <v>72</v>
      </c>
      <c r="B1" s="36"/>
      <c r="C1" s="36"/>
      <c r="D1" s="36"/>
      <c r="E1" s="36"/>
      <c r="F1" s="36"/>
      <c r="G1" s="36"/>
      <c r="H1" s="36"/>
      <c r="I1" s="36"/>
    </row>
    <row r="2" spans="1:9">
      <c r="A2" s="17" t="s">
        <v>73</v>
      </c>
      <c r="B2" s="17"/>
      <c r="C2" s="17"/>
      <c r="D2" s="17"/>
      <c r="E2" s="17"/>
      <c r="F2" s="17"/>
      <c r="G2" s="17"/>
      <c r="H2" s="17"/>
      <c r="I2" s="17"/>
    </row>
    <row r="4" spans="1:9" ht="45.95" customHeight="1">
      <c r="A4" s="18" t="s">
        <v>14</v>
      </c>
      <c r="B4" s="18" t="s">
        <v>74</v>
      </c>
      <c r="C4" s="18" t="s">
        <v>75</v>
      </c>
      <c r="D4" s="18" t="s">
        <v>76</v>
      </c>
      <c r="E4" s="18" t="s">
        <v>77</v>
      </c>
      <c r="F4" s="18" t="s">
        <v>78</v>
      </c>
      <c r="G4" s="18" t="s">
        <v>79</v>
      </c>
      <c r="H4" s="18" t="s">
        <v>80</v>
      </c>
      <c r="I4" s="18" t="s">
        <v>81</v>
      </c>
    </row>
    <row r="5" spans="1:9">
      <c r="A5" s="37">
        <v>1</v>
      </c>
      <c r="B5" s="38">
        <v>769</v>
      </c>
      <c r="C5" s="38">
        <v>1960</v>
      </c>
      <c r="D5" s="38">
        <v>430</v>
      </c>
      <c r="E5" s="38">
        <v>1131</v>
      </c>
      <c r="F5" s="38">
        <v>969</v>
      </c>
      <c r="G5" s="38">
        <v>2170</v>
      </c>
      <c r="H5" s="38">
        <v>439</v>
      </c>
      <c r="I5" s="38">
        <v>1140</v>
      </c>
    </row>
    <row r="6" spans="1:9">
      <c r="A6" s="39">
        <v>2</v>
      </c>
      <c r="B6" s="40">
        <v>1197</v>
      </c>
      <c r="C6" s="40">
        <v>3553</v>
      </c>
      <c r="D6" s="40">
        <v>788</v>
      </c>
      <c r="E6" s="40">
        <v>2190</v>
      </c>
      <c r="F6" s="40">
        <v>1415</v>
      </c>
      <c r="G6" s="40">
        <v>3761</v>
      </c>
      <c r="H6" s="40">
        <v>805</v>
      </c>
      <c r="I6" s="40">
        <v>2207</v>
      </c>
    </row>
    <row r="7" spans="1:9">
      <c r="A7" s="37">
        <v>3</v>
      </c>
      <c r="B7" s="38">
        <v>1625</v>
      </c>
      <c r="C7" s="38">
        <v>5106</v>
      </c>
      <c r="D7" s="38">
        <v>1146</v>
      </c>
      <c r="E7" s="38">
        <v>3249</v>
      </c>
      <c r="F7" s="38">
        <v>1861</v>
      </c>
      <c r="G7" s="38">
        <v>5352</v>
      </c>
      <c r="H7" s="38">
        <v>1171</v>
      </c>
      <c r="I7" s="38">
        <v>3274</v>
      </c>
    </row>
    <row r="8" spans="1:9">
      <c r="A8" s="39">
        <v>4</v>
      </c>
      <c r="B8" s="40">
        <v>2080</v>
      </c>
      <c r="C8" s="40">
        <v>6706</v>
      </c>
      <c r="D8" s="40">
        <v>1504</v>
      </c>
      <c r="E8" s="40">
        <v>4308</v>
      </c>
      <c r="F8" s="40">
        <v>2307</v>
      </c>
      <c r="G8" s="40">
        <v>6943</v>
      </c>
      <c r="H8" s="40">
        <v>1537</v>
      </c>
      <c r="I8" s="40">
        <v>4341</v>
      </c>
    </row>
    <row r="9" spans="1:9">
      <c r="A9" s="37">
        <v>5</v>
      </c>
      <c r="B9" s="38">
        <v>2508</v>
      </c>
      <c r="C9" s="38">
        <v>8279</v>
      </c>
      <c r="D9" s="38">
        <v>1862</v>
      </c>
      <c r="E9" s="38">
        <v>5367</v>
      </c>
      <c r="F9" s="38">
        <v>2753</v>
      </c>
      <c r="G9" s="38">
        <v>8534</v>
      </c>
      <c r="H9" s="38">
        <v>1903</v>
      </c>
      <c r="I9" s="38">
        <v>5408</v>
      </c>
    </row>
    <row r="10" spans="1:9">
      <c r="A10" s="39">
        <v>6</v>
      </c>
      <c r="B10" s="40">
        <v>2936</v>
      </c>
      <c r="C10" s="40">
        <v>9852</v>
      </c>
      <c r="D10" s="40">
        <v>2220</v>
      </c>
      <c r="E10" s="40">
        <v>6426</v>
      </c>
      <c r="F10" s="40">
        <v>3199</v>
      </c>
      <c r="G10" s="40">
        <v>10125</v>
      </c>
      <c r="H10" s="40">
        <v>2269</v>
      </c>
      <c r="I10" s="40">
        <v>6475</v>
      </c>
    </row>
    <row r="11" spans="1:9">
      <c r="A11" s="37">
        <v>7</v>
      </c>
      <c r="B11" s="38">
        <v>3403</v>
      </c>
      <c r="C11" s="38">
        <v>11464</v>
      </c>
      <c r="D11" s="38">
        <v>2578</v>
      </c>
      <c r="E11" s="38">
        <v>7485</v>
      </c>
      <c r="F11" s="38">
        <v>3727</v>
      </c>
      <c r="G11" s="38">
        <v>11798</v>
      </c>
      <c r="H11" s="38">
        <v>2635</v>
      </c>
      <c r="I11" s="38">
        <v>7542</v>
      </c>
    </row>
    <row r="12" spans="1:9">
      <c r="A12" s="39">
        <v>8</v>
      </c>
      <c r="B12" s="40">
        <v>3761</v>
      </c>
      <c r="C12" s="40">
        <v>12967</v>
      </c>
      <c r="D12" s="40">
        <v>2936</v>
      </c>
      <c r="E12" s="40">
        <v>8544</v>
      </c>
      <c r="F12" s="40">
        <v>4103</v>
      </c>
      <c r="G12" s="40">
        <v>13319</v>
      </c>
      <c r="H12" s="40">
        <v>3001</v>
      </c>
      <c r="I12" s="40">
        <v>8609</v>
      </c>
    </row>
    <row r="13" spans="1:9">
      <c r="A13" s="37">
        <v>9</v>
      </c>
      <c r="B13" s="38">
        <v>4119</v>
      </c>
      <c r="C13" s="38">
        <v>14470</v>
      </c>
      <c r="D13" s="38">
        <v>3294</v>
      </c>
      <c r="E13" s="38">
        <v>9603</v>
      </c>
      <c r="F13" s="38">
        <v>4479</v>
      </c>
      <c r="G13" s="38">
        <v>14840</v>
      </c>
      <c r="H13" s="38">
        <v>3367</v>
      </c>
      <c r="I13" s="38">
        <v>9676</v>
      </c>
    </row>
    <row r="14" spans="1:9">
      <c r="A14" s="39">
        <v>10</v>
      </c>
      <c r="B14" s="40">
        <v>4477</v>
      </c>
      <c r="C14" s="40">
        <v>15973</v>
      </c>
      <c r="D14" s="40">
        <v>3652</v>
      </c>
      <c r="E14" s="40">
        <v>10662</v>
      </c>
      <c r="F14" s="40">
        <v>4855</v>
      </c>
      <c r="G14" s="40">
        <v>16361</v>
      </c>
      <c r="H14" s="40">
        <v>3733</v>
      </c>
      <c r="I14" s="40">
        <v>10743</v>
      </c>
    </row>
    <row r="15" spans="1:9">
      <c r="A15" s="37">
        <v>11</v>
      </c>
      <c r="B15" s="38">
        <v>4835</v>
      </c>
      <c r="C15" s="38">
        <v>17476</v>
      </c>
      <c r="D15" s="38">
        <v>4010</v>
      </c>
      <c r="E15" s="38">
        <v>11721</v>
      </c>
      <c r="F15" s="38">
        <v>5231</v>
      </c>
      <c r="G15" s="38">
        <v>17882</v>
      </c>
      <c r="H15" s="38">
        <v>4099</v>
      </c>
      <c r="I15" s="38">
        <v>11810</v>
      </c>
    </row>
    <row r="16" spans="1:9">
      <c r="A16" s="39" t="s">
        <v>82</v>
      </c>
      <c r="B16" s="40">
        <v>5193</v>
      </c>
      <c r="C16" s="40">
        <v>18979</v>
      </c>
      <c r="D16" s="40">
        <v>4368</v>
      </c>
      <c r="E16" s="40">
        <v>12780</v>
      </c>
      <c r="F16" s="40">
        <v>5607</v>
      </c>
      <c r="G16" s="40">
        <v>19403</v>
      </c>
      <c r="H16" s="40">
        <v>4465</v>
      </c>
      <c r="I16" s="40">
        <v>12877</v>
      </c>
    </row>
    <row r="19" spans="1:9" ht="15.75">
      <c r="A19" s="41" t="s">
        <v>83</v>
      </c>
      <c r="B19" s="41"/>
      <c r="C19" s="41"/>
      <c r="D19" s="41"/>
      <c r="E19" s="41"/>
      <c r="F19" s="41"/>
      <c r="G19" s="41"/>
      <c r="H19" s="41"/>
      <c r="I19" s="41"/>
    </row>
    <row r="20" spans="1:9">
      <c r="A20" s="42" t="s">
        <v>17</v>
      </c>
      <c r="B20" s="42" t="s">
        <v>18</v>
      </c>
      <c r="C20" s="42" t="s">
        <v>84</v>
      </c>
      <c r="D20" s="42" t="s">
        <v>85</v>
      </c>
    </row>
    <row r="21" spans="1:9" ht="45">
      <c r="A21" s="12" t="s">
        <v>69</v>
      </c>
      <c r="B21" s="44">
        <v>240</v>
      </c>
      <c r="C21" s="12" t="s">
        <v>24</v>
      </c>
      <c r="D21" s="12" t="s">
        <v>86</v>
      </c>
    </row>
    <row r="22" spans="1:9" ht="60">
      <c r="A22" s="12" t="s">
        <v>87</v>
      </c>
      <c r="B22" s="44">
        <v>400</v>
      </c>
      <c r="C22" s="12" t="s">
        <v>88</v>
      </c>
      <c r="D22" s="12" t="s">
        <v>89</v>
      </c>
    </row>
  </sheetData>
  <mergeCells count="3">
    <mergeCell ref="A1:I1"/>
    <mergeCell ref="A2:I2"/>
    <mergeCell ref="A19:I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topLeftCell="A8" workbookViewId="0">
      <selection activeCell="C13" sqref="C13"/>
    </sheetView>
  </sheetViews>
  <sheetFormatPr defaultRowHeight="15"/>
  <cols>
    <col min="1" max="1" width="30" style="2" customWidth="1"/>
    <col min="2" max="2" width="72" style="2" customWidth="1"/>
    <col min="3" max="3" width="100" style="2" customWidth="1"/>
    <col min="4" max="7" width="9" style="2"/>
    <col min="8" max="8" width="12" style="2" customWidth="1"/>
    <col min="9" max="16384" width="9" style="2"/>
  </cols>
  <sheetData>
    <row r="1" spans="1:8" ht="30" customHeight="1">
      <c r="A1" s="16" t="s">
        <v>90</v>
      </c>
      <c r="B1" s="16"/>
      <c r="C1" s="16"/>
      <c r="D1" s="16"/>
      <c r="E1" s="16"/>
      <c r="F1" s="16"/>
    </row>
    <row r="3" spans="1:8">
      <c r="A3" s="33" t="s">
        <v>91</v>
      </c>
      <c r="B3" s="33" t="s">
        <v>92</v>
      </c>
      <c r="C3" s="33" t="s">
        <v>93</v>
      </c>
    </row>
    <row r="4" spans="1:8">
      <c r="A4" s="2" t="s">
        <v>94</v>
      </c>
      <c r="B4" s="2" t="s">
        <v>95</v>
      </c>
      <c r="C4" s="12" t="s">
        <v>96</v>
      </c>
      <c r="H4" s="2">
        <v>0</v>
      </c>
    </row>
    <row r="5" spans="1:8">
      <c r="A5" s="2" t="s">
        <v>97</v>
      </c>
      <c r="B5" s="2" t="s">
        <v>98</v>
      </c>
      <c r="C5" s="12" t="s">
        <v>99</v>
      </c>
      <c r="H5" s="2">
        <v>1</v>
      </c>
    </row>
    <row r="6" spans="1:8">
      <c r="A6" s="2" t="s">
        <v>100</v>
      </c>
      <c r="B6" s="2" t="s">
        <v>101</v>
      </c>
      <c r="C6" s="12" t="s">
        <v>102</v>
      </c>
      <c r="H6" s="2">
        <v>2</v>
      </c>
    </row>
    <row r="7" spans="1:8" ht="30">
      <c r="A7" s="2" t="s">
        <v>103</v>
      </c>
      <c r="B7" s="2" t="s">
        <v>104</v>
      </c>
      <c r="C7" s="12" t="s">
        <v>105</v>
      </c>
      <c r="H7" s="2">
        <v>3</v>
      </c>
    </row>
    <row r="8" spans="1:8" ht="30">
      <c r="A8" s="2" t="s">
        <v>106</v>
      </c>
      <c r="B8" s="2" t="s">
        <v>107</v>
      </c>
      <c r="C8" s="12" t="s">
        <v>108</v>
      </c>
      <c r="H8" s="2">
        <v>4</v>
      </c>
    </row>
    <row r="9" spans="1:8">
      <c r="A9" s="2" t="s">
        <v>109</v>
      </c>
      <c r="B9" s="2" t="s">
        <v>110</v>
      </c>
      <c r="C9" s="12" t="s">
        <v>111</v>
      </c>
      <c r="H9" s="2">
        <v>5</v>
      </c>
    </row>
    <row r="10" spans="1:8">
      <c r="H10" s="2">
        <v>6</v>
      </c>
    </row>
    <row r="11" spans="1:8">
      <c r="H11" s="2">
        <v>7</v>
      </c>
    </row>
    <row r="12" spans="1:8">
      <c r="A12" s="33" t="s">
        <v>112</v>
      </c>
      <c r="B12" s="33" t="s">
        <v>113</v>
      </c>
      <c r="H12" s="2">
        <v>8</v>
      </c>
    </row>
    <row r="13" spans="1:8" ht="30">
      <c r="A13" s="2" t="s">
        <v>114</v>
      </c>
      <c r="B13" s="12" t="s">
        <v>115</v>
      </c>
      <c r="H13" s="2">
        <v>9</v>
      </c>
    </row>
    <row r="14" spans="1:8" ht="30">
      <c r="A14" s="2" t="s">
        <v>116</v>
      </c>
      <c r="B14" s="12" t="s">
        <v>117</v>
      </c>
      <c r="H14" s="2">
        <v>10</v>
      </c>
    </row>
    <row r="15" spans="1:8" ht="30">
      <c r="A15" s="2" t="s">
        <v>118</v>
      </c>
      <c r="B15" s="12" t="s">
        <v>119</v>
      </c>
      <c r="H15" s="2">
        <v>11</v>
      </c>
    </row>
    <row r="16" spans="1:8" ht="30">
      <c r="A16" s="2" t="s">
        <v>120</v>
      </c>
      <c r="B16" s="12" t="s">
        <v>121</v>
      </c>
      <c r="H16" s="2">
        <v>12</v>
      </c>
    </row>
    <row r="17" spans="1:6" ht="30">
      <c r="A17" s="2" t="s">
        <v>122</v>
      </c>
      <c r="B17" s="12" t="s">
        <v>123</v>
      </c>
    </row>
    <row r="18" spans="1:6" ht="30">
      <c r="A18" s="2" t="s">
        <v>124</v>
      </c>
      <c r="B18" s="12" t="s">
        <v>125</v>
      </c>
    </row>
    <row r="19" spans="1:6" ht="45">
      <c r="A19" s="2" t="s">
        <v>126</v>
      </c>
      <c r="B19" s="12" t="s">
        <v>127</v>
      </c>
    </row>
    <row r="20" spans="1:6" ht="30">
      <c r="A20" s="2" t="s">
        <v>128</v>
      </c>
      <c r="B20" s="12" t="s">
        <v>129</v>
      </c>
    </row>
    <row r="23" spans="1:6">
      <c r="A23" s="43" t="s">
        <v>130</v>
      </c>
      <c r="B23" s="43"/>
      <c r="C23" s="43"/>
      <c r="D23" s="43"/>
      <c r="E23" s="43"/>
      <c r="F23" s="43"/>
    </row>
  </sheetData>
  <mergeCells count="2">
    <mergeCell ref="A1:F1"/>
    <mergeCell ref="A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Student Guide</vt:lpstr>
      <vt:lpstr>Program Cost Detail</vt:lpstr>
      <vt:lpstr>Semester Calculator</vt:lpstr>
      <vt:lpstr>Official Rate Lookup</vt:lpstr>
      <vt:lpstr>Sources and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Hernandez</dc:creator>
  <cp:lastModifiedBy>Hernandez, Tomas</cp:lastModifiedBy>
  <dcterms:created xsi:type="dcterms:W3CDTF">2026-10-07T20:40:39Z</dcterms:created>
  <dcterms:modified xsi:type="dcterms:W3CDTF">2026-10-07T20:44:14Z</dcterms:modified>
</cp:coreProperties>
</file>