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umconnectumt-my.sharepoint.com/personal/tomas_hernandez_umt_edu/Documents/MSW/"/>
    </mc:Choice>
  </mc:AlternateContent>
  <xr:revisionPtr revIDLastSave="6" documentId="13_ncr:1_{36202526-12A7-4FE3-AA75-2C61139DC548}" xr6:coauthVersionLast="47" xr6:coauthVersionMax="47" xr10:uidLastSave="{8E71CCFC-FAA4-446B-89D7-A500E39AD416}"/>
  <bookViews>
    <workbookView xWindow="-26460" yWindow="495" windowWidth="26070" windowHeight="14490" xr2:uid="{00000000-000D-0000-FFFF-FFFF00000000}"/>
  </bookViews>
  <sheets>
    <sheet name="Student Guide" sheetId="1" r:id="rId1"/>
    <sheet name="Program Cost Detail" sheetId="2" r:id="rId2"/>
    <sheet name="Semester Calculator" sheetId="3" r:id="rId3"/>
    <sheet name="Official 2026-27 Rates" sheetId="4" r:id="rId4"/>
    <sheet name="Sources and Notes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1" i="3" l="1"/>
  <c r="E7" i="3"/>
  <c r="E6" i="3"/>
  <c r="E5" i="3"/>
  <c r="E8" i="3" s="1"/>
  <c r="I17" i="2"/>
  <c r="H17" i="2"/>
  <c r="G17" i="2"/>
  <c r="F17" i="2"/>
  <c r="E17" i="2"/>
  <c r="D17" i="2"/>
  <c r="M16" i="2"/>
  <c r="K16" i="2"/>
  <c r="I16" i="2"/>
  <c r="J16" i="2" s="1"/>
  <c r="H16" i="2"/>
  <c r="G16" i="2"/>
  <c r="M15" i="2"/>
  <c r="K15" i="2"/>
  <c r="I15" i="2"/>
  <c r="J15" i="2" s="1"/>
  <c r="H15" i="2"/>
  <c r="G15" i="2"/>
  <c r="M14" i="2"/>
  <c r="K14" i="2"/>
  <c r="I14" i="2"/>
  <c r="J14" i="2" s="1"/>
  <c r="H14" i="2"/>
  <c r="G14" i="2"/>
  <c r="M13" i="2"/>
  <c r="M17" i="2" s="1"/>
  <c r="K13" i="2"/>
  <c r="I13" i="2"/>
  <c r="H13" i="2"/>
  <c r="G13" i="2"/>
  <c r="M12" i="2"/>
  <c r="K12" i="2"/>
  <c r="I12" i="2"/>
  <c r="H12" i="2"/>
  <c r="G12" i="2"/>
  <c r="M11" i="2"/>
  <c r="K11" i="2"/>
  <c r="K17" i="2" s="1"/>
  <c r="I11" i="2"/>
  <c r="H11" i="2"/>
  <c r="G11" i="2"/>
  <c r="F9" i="2"/>
  <c r="E9" i="2"/>
  <c r="D9" i="2"/>
  <c r="M8" i="2"/>
  <c r="N8" i="2" s="1"/>
  <c r="K8" i="2"/>
  <c r="L8" i="2" s="1"/>
  <c r="I8" i="2"/>
  <c r="J8" i="2" s="1"/>
  <c r="H8" i="2"/>
  <c r="G8" i="2"/>
  <c r="M7" i="2"/>
  <c r="K7" i="2"/>
  <c r="I7" i="2"/>
  <c r="H7" i="2"/>
  <c r="G7" i="2"/>
  <c r="M6" i="2"/>
  <c r="K6" i="2"/>
  <c r="I6" i="2"/>
  <c r="H6" i="2"/>
  <c r="G6" i="2"/>
  <c r="M5" i="2"/>
  <c r="M9" i="2" s="1"/>
  <c r="K5" i="2"/>
  <c r="K9" i="2" s="1"/>
  <c r="I5" i="2"/>
  <c r="I9" i="2" s="1"/>
  <c r="H5" i="2"/>
  <c r="H9" i="2" s="1"/>
  <c r="G5" i="2"/>
  <c r="N16" i="2" l="1"/>
  <c r="L16" i="2"/>
  <c r="N15" i="2"/>
  <c r="L15" i="2"/>
  <c r="L14" i="2"/>
  <c r="N14" i="2"/>
  <c r="L13" i="2"/>
  <c r="J13" i="2"/>
  <c r="N13" i="2"/>
  <c r="J12" i="2"/>
  <c r="L12" i="2"/>
  <c r="N12" i="2"/>
  <c r="N11" i="2"/>
  <c r="N17" i="2" s="1"/>
  <c r="D7" i="1" s="1"/>
  <c r="J11" i="2"/>
  <c r="J17" i="2" s="1"/>
  <c r="B7" i="1" s="1"/>
  <c r="L11" i="2"/>
  <c r="L17" i="2" s="1"/>
  <c r="C7" i="1" s="1"/>
  <c r="J7" i="2"/>
  <c r="N7" i="2"/>
  <c r="L7" i="2"/>
  <c r="J6" i="2"/>
  <c r="N6" i="2"/>
  <c r="L6" i="2"/>
  <c r="J5" i="2"/>
  <c r="J9" i="2" s="1"/>
  <c r="B6" i="1" s="1"/>
  <c r="N5" i="2"/>
  <c r="N9" i="2" s="1"/>
  <c r="D6" i="1" s="1"/>
  <c r="G9" i="2"/>
  <c r="L5" i="2"/>
  <c r="L9" i="2" s="1"/>
  <c r="C6" i="1" s="1"/>
</calcChain>
</file>

<file path=xl/sharedStrings.xml><?xml version="1.0" encoding="utf-8"?>
<sst xmlns="http://schemas.openxmlformats.org/spreadsheetml/2006/main" count="184" uniqueCount="140">
  <si>
    <t>A student-facing planning guide that separates University tuition and mandatory fees from Social Work-specific fees.</t>
  </si>
  <si>
    <t>Start with the whole-program estimate</t>
  </si>
  <si>
    <t>Enrollment Plan</t>
  </si>
  <si>
    <t>Resident</t>
  </si>
  <si>
    <t>WRGP</t>
  </si>
  <si>
    <t>Out-of-State</t>
  </si>
  <si>
    <t>Full-time | 4 semesters</t>
  </si>
  <si>
    <t>Part-time | 6 semesters</t>
  </si>
  <si>
    <t>These totals use 2026-27 rates for every semester in the plan so students can see one planning number. They are not a promise of future tuition or a student bill.</t>
  </si>
  <si>
    <t>How the estimate is built</t>
  </si>
  <si>
    <t>Varies by credit load and rate type (Resident, WRGP, or Out-of-State). These are University-wide charges.</t>
  </si>
  <si>
    <t>$240 per credit, but only for courses with the SW prefix.</t>
  </si>
  <si>
    <t>$400 per practicum course. For the MSW, this guide applies the fee to SW 586–589.</t>
  </si>
  <si>
    <t>What is not included in the program estimate</t>
  </si>
  <si>
    <t>• Health insurance premium (required unless waived)</t>
  </si>
  <si>
    <t>• Housing and meals</t>
  </si>
  <si>
    <t>• Books, transportation, and personal expenses</t>
  </si>
  <si>
    <t>• Other course-specific or online fees, if applicable</t>
  </si>
  <si>
    <t>• Future tuition and fee increases</t>
  </si>
  <si>
    <t>For semester-by-semester detail, use the Program Cost Detail sheet. For an individual scenario, use the Semester Calculator.</t>
  </si>
  <si>
    <t>Rates verified against University of Montana Student Financial Services sources on October 7, 2026.</t>
  </si>
  <si>
    <t>Estimated MSW Program Cost by Enrollment Plan</t>
  </si>
  <si>
    <t>Planning estimates use official 2026-27 UM rates for every term shown. Future academic-year rates will change and are not yet known.</t>
  </si>
  <si>
    <t>Plan</t>
  </si>
  <si>
    <t>Academic Year</t>
  </si>
  <si>
    <t>Term</t>
  </si>
  <si>
    <t>Total Credits</t>
  </si>
  <si>
    <t>SW Credits</t>
  </si>
  <si>
    <t>Practicum Courses</t>
  </si>
  <si>
    <t>SW Program Fee</t>
  </si>
  <si>
    <t>Practicum Fee</t>
  </si>
  <si>
    <t>Resident Tuition + Mandatory Fees</t>
  </si>
  <si>
    <t>Resident Estimated Total</t>
  </si>
  <si>
    <t>WRGP Tuition + Mandatory Fees</t>
  </si>
  <si>
    <t>WRGP Estimated Total</t>
  </si>
  <si>
    <t>Out-of-State Tuition + Mandatory Fees</t>
  </si>
  <si>
    <t>Out-of-State Estimated Total</t>
  </si>
  <si>
    <t>Rate Basis</t>
  </si>
  <si>
    <t>Full-time</t>
  </si>
  <si>
    <t>2026-27</t>
  </si>
  <si>
    <t>Fall</t>
  </si>
  <si>
    <t>2026-27 rates</t>
  </si>
  <si>
    <t>Spring</t>
  </si>
  <si>
    <t>2027-28</t>
  </si>
  <si>
    <t>Full-time total</t>
  </si>
  <si>
    <t>4 semesters</t>
  </si>
  <si>
    <t>Planning estimate</t>
  </si>
  <si>
    <t>Part-time</t>
  </si>
  <si>
    <t>2028-29</t>
  </si>
  <si>
    <t>Part-time total</t>
  </si>
  <si>
    <t>6 semesters</t>
  </si>
  <si>
    <t>Assumption: SW Credits are set equal to Total Credits to mirror the standard plan. If a student takes a non-SW elective, the Social Work Program Fee is $240 lower for each non-SW credit.</t>
  </si>
  <si>
    <t>Semester Tuition &amp; Fee Calculator</t>
  </si>
  <si>
    <t>Use this tool for a quick estimate when a student's semester credits differ from the standard plan.</t>
  </si>
  <si>
    <t>Input</t>
  </si>
  <si>
    <t>Value</t>
  </si>
  <si>
    <t>Estimated Charge</t>
  </si>
  <si>
    <t>Amount</t>
  </si>
  <si>
    <t>Rate Type</t>
  </si>
  <si>
    <t>UM Tuition + Mandatory Fees</t>
  </si>
  <si>
    <t>Social Work Program Fee</t>
  </si>
  <si>
    <t>SW-Prefix Credits</t>
  </si>
  <si>
    <t>Estimated Semester Total</t>
  </si>
  <si>
    <t>Official 2026-27 Graduate Tuition and Mandatory Fees</t>
  </si>
  <si>
    <t>University-wide rates are shown separately from Social Work-specific program and practicum fees.</t>
  </si>
  <si>
    <t>Credits</t>
  </si>
  <si>
    <t>Registration Fee</t>
  </si>
  <si>
    <t>Graduate Tuition</t>
  </si>
  <si>
    <t>Facilities Fee</t>
  </si>
  <si>
    <t>Equipment Fee</t>
  </si>
  <si>
    <t>Technology Fees</t>
  </si>
  <si>
    <t>ASUM Fees</t>
  </si>
  <si>
    <t>Campus Rec Fee</t>
  </si>
  <si>
    <t>UC Fees</t>
  </si>
  <si>
    <t>Health Service Fee</t>
  </si>
  <si>
    <t>Athletic Fee</t>
  </si>
  <si>
    <t>Transportation Fee</t>
  </si>
  <si>
    <t>Student Support Fee</t>
  </si>
  <si>
    <t>Sustainability Fee</t>
  </si>
  <si>
    <t>Resident Total</t>
  </si>
  <si>
    <t>Nonresident Facilities Fee</t>
  </si>
  <si>
    <t>Nonresident Tuition</t>
  </si>
  <si>
    <t>Out-of-State Total</t>
  </si>
  <si>
    <t>WRGP Tuition</t>
  </si>
  <si>
    <t>WRGP Total</t>
  </si>
  <si>
    <t>12+</t>
  </si>
  <si>
    <t>Additional MSW-Specific Fees</t>
  </si>
  <si>
    <t>Fee</t>
  </si>
  <si>
    <t>Assessment</t>
  </si>
  <si>
    <t>Applies To</t>
  </si>
  <si>
    <t>Per SW-prefix credit</t>
  </si>
  <si>
    <t>Students admitted and enrolled in the MSW program; assessed only on coursework with the SW prefix.</t>
  </si>
  <si>
    <t>Social Work Practicum Fee</t>
  </si>
  <si>
    <t>Per course</t>
  </si>
  <si>
    <t>MSW practicum courses SW 586, SW 587, SW 588, and SW 589.</t>
  </si>
  <si>
    <t>Sources, Assumptions, and Definitions</t>
  </si>
  <si>
    <t>Source</t>
  </si>
  <si>
    <t>What It Supports</t>
  </si>
  <si>
    <t>URL</t>
  </si>
  <si>
    <t>Lookup Credits</t>
  </si>
  <si>
    <t>Resident Base</t>
  </si>
  <si>
    <t>WRGP Base</t>
  </si>
  <si>
    <t>Out-of-State Base</t>
  </si>
  <si>
    <t>Resident Base Copy</t>
  </si>
  <si>
    <t>Notes</t>
  </si>
  <si>
    <t>UM Graduate In-State 2026-27</t>
  </si>
  <si>
    <t>Resident tuition and mandatory fees</t>
  </si>
  <si>
    <t>https://www.umt.edu/student-financial-services/cost-of-attendance/graduate-school-coa/graduate-school-in-state-coa.php</t>
  </si>
  <si>
    <t>Reserved</t>
  </si>
  <si>
    <t>UM Graduate Out-of-State 2026-27</t>
  </si>
  <si>
    <t>Nonresident tuition and mandatory fees</t>
  </si>
  <si>
    <t>https://www.umt.edu/student-financial-services/cost-of-attendance/graduate-school-coa/graduate-school-out-of-state-coa.php</t>
  </si>
  <si>
    <t>UM Graduate WRGP 2026-27</t>
  </si>
  <si>
    <t>WRGP tuition and mandatory fees</t>
  </si>
  <si>
    <t>https://www.umt.edu/student-financial-services/cost-of-attendance/graduate-school-coa/western-regional-graduate-tuition-reduction-program-coa.php</t>
  </si>
  <si>
    <t>UM Non-Mandatory Fees</t>
  </si>
  <si>
    <t>Social Work Program Fee and Social Work Practicum Fee</t>
  </si>
  <si>
    <t>https://www.umt.edu/student-financial-services/documents/non-mandatory-fees.pdf</t>
  </si>
  <si>
    <t>Planning Assumption</t>
  </si>
  <si>
    <t>Explanation</t>
  </si>
  <si>
    <t>Future-year rates</t>
  </si>
  <si>
    <t>2027-28 and 2028-29 estimates use 2026-27 tuition and fee rates for planning only. Actual future rates are subject to change.</t>
  </si>
  <si>
    <t>SW-prefix assumption</t>
  </si>
  <si>
    <t>Program-cost estimates assume all credits shown are SW-prefix credits. Non-SW electives do not receive the $240 Social Work Program Fee.</t>
  </si>
  <si>
    <t>Practicum fee</t>
  </si>
  <si>
    <t>The MSW estimate includes one $400 practicum fee in each practicum-bearing term shown in the standard plan.</t>
  </si>
  <si>
    <t>Health insurance</t>
  </si>
  <si>
    <t>Mandatory health insurance coverage, with right of waiver, is required by UM. The insurance premium is not included in these tuition-and-fee estimates.</t>
  </si>
  <si>
    <t>Other costs</t>
  </si>
  <si>
    <t>Housing, meals, books, transportation, personal expenses, and other course-specific or online fees are not included.</t>
  </si>
  <si>
    <t>Purpose</t>
  </si>
  <si>
    <t>These figures are planning estimates and are not a student bill. Actual charges depend on registration, course prefix, residency/WRGP eligibility, and future approved rates.</t>
  </si>
  <si>
    <t>Rate verification</t>
  </si>
  <si>
    <t>Official 2026-27 UM tuition/mandatory fee pages and the Social Work non-mandatory fee schedule were reviewed on October 7, 2026.</t>
  </si>
  <si>
    <t>Workbook design</t>
  </si>
  <si>
    <t>University-wide charges and Social Work-specific fees are intentionally separated so students can see how the total is built.</t>
  </si>
  <si>
    <t>1. UM tuition + mandatory fees</t>
  </si>
  <si>
    <t>2. Social Work Program Fee</t>
  </si>
  <si>
    <t>3. Practicum Fee</t>
  </si>
  <si>
    <t>MSW Tuition &amp; Fees Guide · 2026-27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</si>
</sst>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"/>
  </numFmts>
  <fonts count="17">
    <font>
      <sz val="11"/>
      <name val="Carlito"/>
    </font>
    <font>
      <b/>
      <sz val="16"/>
      <color rgb="FFFFFFFF"/>
      <name val="Calibri"/>
      <family val="2"/>
      <scheme val="minor"/>
    </font>
    <font>
      <sz val="11"/>
      <name val="Calibri"/>
      <family val="2"/>
      <scheme val="minor"/>
    </font>
    <font>
      <i/>
      <sz val="10"/>
      <color theme="1" tint="0.14999847407452621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11"/>
      <color rgb="FF4A001F"/>
      <name val="Calibri"/>
      <family val="2"/>
      <scheme val="minor"/>
    </font>
    <font>
      <sz val="10"/>
      <color rgb="FF262626"/>
      <name val="Calibri"/>
      <family val="2"/>
      <scheme val="minor"/>
    </font>
    <font>
      <b/>
      <sz val="18"/>
      <color rgb="FFFFFFFF"/>
      <name val="Calibri"/>
      <family val="2"/>
      <scheme val="minor"/>
    </font>
    <font>
      <i/>
      <sz val="11"/>
      <color theme="1" tint="0.14999847407452621"/>
      <name val="Calibri"/>
      <family val="2"/>
      <scheme val="minor"/>
    </font>
    <font>
      <b/>
      <sz val="14"/>
      <color rgb="FF4A001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262626"/>
      <name val="Calibri"/>
      <family val="2"/>
      <scheme val="minor"/>
    </font>
    <font>
      <b/>
      <sz val="12"/>
      <color rgb="FF4A001F"/>
      <name val="Calibri"/>
      <family val="2"/>
      <scheme val="minor"/>
    </font>
    <font>
      <b/>
      <sz val="10"/>
      <color rgb="FF262626"/>
      <name val="Calibri"/>
      <family val="2"/>
      <scheme val="minor"/>
    </font>
    <font>
      <i/>
      <sz val="9"/>
      <color theme="1" tint="0.14999847407452621"/>
      <name val="Calibri"/>
      <family val="2"/>
      <scheme val="minor"/>
    </font>
    <font>
      <i/>
      <sz val="10"/>
      <color rgb="FF5C5C5C"/>
      <name val="Calibri"/>
      <family val="2"/>
      <scheme val="minor"/>
    </font>
    <font>
      <b/>
      <sz val="12"/>
      <color rgb="FFFFFFFF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70002E"/>
      </patternFill>
    </fill>
    <fill>
      <patternFill patternType="solid">
        <fgColor rgb="FFFFFFFF"/>
      </patternFill>
    </fill>
    <fill>
      <patternFill patternType="solid">
        <fgColor rgb="FFF4F5F6"/>
      </patternFill>
    </fill>
    <fill>
      <patternFill patternType="solid">
        <fgColor rgb="FF4A001F"/>
      </patternFill>
    </fill>
    <fill>
      <patternFill patternType="solid">
        <fgColor rgb="FFF5E9EE"/>
      </patternFill>
    </fill>
    <fill>
      <patternFill patternType="solid">
        <fgColor rgb="FFFFF4D6"/>
      </patternFill>
    </fill>
    <fill>
      <patternFill patternType="solid">
        <fgColor rgb="FFE8F1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horizontal="left"/>
    </xf>
    <xf numFmtId="0" fontId="2" fillId="0" borderId="0" xfId="0" applyFont="1"/>
    <xf numFmtId="0" fontId="3" fillId="0" borderId="0" xfId="0" applyFont="1" applyAlignment="1">
      <alignment wrapText="1"/>
    </xf>
    <xf numFmtId="0" fontId="4" fillId="2" borderId="0" xfId="0" applyFont="1" applyFill="1" applyAlignment="1">
      <alignment horizontal="center" vertical="center" wrapText="1"/>
    </xf>
    <xf numFmtId="0" fontId="2" fillId="3" borderId="0" xfId="0" applyFont="1" applyFill="1"/>
    <xf numFmtId="1" fontId="2" fillId="3" borderId="0" xfId="0" applyNumberFormat="1" applyFont="1" applyFill="1"/>
    <xf numFmtId="164" fontId="2" fillId="3" borderId="0" xfId="0" applyNumberFormat="1" applyFont="1" applyFill="1"/>
    <xf numFmtId="0" fontId="2" fillId="4" borderId="0" xfId="0" applyFont="1" applyFill="1"/>
    <xf numFmtId="1" fontId="2" fillId="4" borderId="0" xfId="0" applyNumberFormat="1" applyFont="1" applyFill="1"/>
    <xf numFmtId="164" fontId="2" fillId="4" borderId="0" xfId="0" applyNumberFormat="1" applyFont="1" applyFill="1"/>
    <xf numFmtId="0" fontId="2" fillId="7" borderId="0" xfId="0" applyFont="1" applyFill="1"/>
    <xf numFmtId="0" fontId="5" fillId="6" borderId="0" xfId="0" applyFont="1" applyFill="1"/>
    <xf numFmtId="1" fontId="5" fillId="6" borderId="0" xfId="0" applyNumberFormat="1" applyFont="1" applyFill="1"/>
    <xf numFmtId="164" fontId="5" fillId="6" borderId="0" xfId="0" applyNumberFormat="1" applyFont="1" applyFill="1"/>
    <xf numFmtId="1" fontId="2" fillId="0" borderId="0" xfId="0" applyNumberFormat="1" applyFont="1"/>
    <xf numFmtId="164" fontId="2" fillId="0" borderId="0" xfId="0" applyNumberFormat="1" applyFont="1"/>
    <xf numFmtId="0" fontId="6" fillId="8" borderId="0" xfId="0" applyFont="1" applyFill="1" applyAlignment="1">
      <alignment wrapText="1"/>
    </xf>
    <xf numFmtId="0" fontId="7" fillId="2" borderId="0" xfId="0" applyFont="1" applyFill="1" applyAlignment="1">
      <alignment horizontal="left" vertical="center"/>
    </xf>
    <xf numFmtId="0" fontId="8" fillId="0" borderId="0" xfId="0" applyFont="1" applyAlignment="1">
      <alignment wrapText="1"/>
    </xf>
    <xf numFmtId="0" fontId="9" fillId="0" borderId="0" xfId="0" applyFont="1"/>
    <xf numFmtId="0" fontId="10" fillId="2" borderId="0" xfId="0" applyFont="1" applyFill="1" applyAlignment="1">
      <alignment horizontal="center"/>
    </xf>
    <xf numFmtId="0" fontId="11" fillId="0" borderId="0" xfId="0" applyFont="1"/>
    <xf numFmtId="164" fontId="12" fillId="0" borderId="0" xfId="0" applyNumberFormat="1" applyFont="1" applyAlignment="1">
      <alignment horizontal="center"/>
    </xf>
    <xf numFmtId="0" fontId="13" fillId="7" borderId="0" xfId="0" applyFont="1" applyFill="1" applyAlignment="1">
      <alignment wrapText="1"/>
    </xf>
    <xf numFmtId="0" fontId="10" fillId="2" borderId="0" xfId="0" applyFont="1" applyFill="1" applyAlignment="1">
      <alignment horizontal="left"/>
    </xf>
    <xf numFmtId="0" fontId="2" fillId="0" borderId="0" xfId="0" applyFont="1"/>
    <xf numFmtId="0" fontId="6" fillId="4" borderId="0" xfId="0" applyFont="1" applyFill="1" applyAlignment="1">
      <alignment vertical="top" wrapText="1"/>
    </xf>
    <xf numFmtId="0" fontId="6" fillId="0" borderId="0" xfId="0" applyFont="1"/>
    <xf numFmtId="0" fontId="11" fillId="8" borderId="0" xfId="0" applyFont="1" applyFill="1" applyAlignment="1">
      <alignment wrapText="1"/>
    </xf>
    <xf numFmtId="0" fontId="14" fillId="0" borderId="0" xfId="0" applyFont="1" applyAlignment="1">
      <alignment wrapText="1"/>
    </xf>
    <xf numFmtId="0" fontId="1" fillId="2" borderId="0" xfId="0" applyFont="1" applyFill="1"/>
    <xf numFmtId="0" fontId="10" fillId="2" borderId="0" xfId="0" applyFont="1" applyFill="1"/>
    <xf numFmtId="0" fontId="11" fillId="7" borderId="0" xfId="0" applyFont="1" applyFill="1" applyAlignment="1">
      <alignment horizontal="center"/>
    </xf>
    <xf numFmtId="164" fontId="9" fillId="6" borderId="0" xfId="0" applyNumberFormat="1" applyFont="1" applyFill="1"/>
    <xf numFmtId="0" fontId="1" fillId="2" borderId="0" xfId="0" applyFont="1" applyFill="1" applyAlignment="1">
      <alignment horizontal="left" vertical="center"/>
    </xf>
    <xf numFmtId="0" fontId="15" fillId="0" borderId="0" xfId="0" applyFont="1" applyAlignment="1">
      <alignment wrapText="1"/>
    </xf>
    <xf numFmtId="0" fontId="2" fillId="3" borderId="0" xfId="0" applyFont="1" applyFill="1" applyAlignment="1">
      <alignment horizontal="center"/>
    </xf>
    <xf numFmtId="164" fontId="2" fillId="3" borderId="0" xfId="0" applyNumberFormat="1" applyFont="1" applyFill="1" applyAlignment="1">
      <alignment horizontal="right"/>
    </xf>
    <xf numFmtId="0" fontId="2" fillId="4" borderId="0" xfId="0" applyFont="1" applyFill="1" applyAlignment="1">
      <alignment horizontal="center"/>
    </xf>
    <xf numFmtId="164" fontId="2" fillId="4" borderId="0" xfId="0" applyNumberFormat="1" applyFont="1" applyFill="1" applyAlignment="1">
      <alignment horizontal="right"/>
    </xf>
    <xf numFmtId="0" fontId="16" fillId="2" borderId="0" xfId="0" applyFont="1" applyFill="1"/>
    <xf numFmtId="0" fontId="10" fillId="5" borderId="0" xfId="0" applyFont="1" applyFill="1" applyAlignment="1">
      <alignment horizontal="center"/>
    </xf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wrapText="1"/>
    </xf>
    <xf numFmtId="0" fontId="5" fillId="0" borderId="0" xfId="0" applyFont="1"/>
  </cellXfs>
  <cellStyles count="1">
    <cellStyle name="Normal" xfId="0" builtinId="0"/>
  </cellStyles>
  <dxfs count="1">
    <dxf>
      <font>
        <b/>
        <color rgb="FF8B1E1E"/>
      </font>
      <fill>
        <patternFill patternType="solid">
          <bgColor rgb="FFFBE3E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tabSelected="1" workbookViewId="0">
      <selection sqref="A1:H1"/>
    </sheetView>
  </sheetViews>
  <sheetFormatPr defaultRowHeight="15"/>
  <cols>
    <col min="1" max="1" width="24" style="2" customWidth="1"/>
    <col min="2" max="2" width="18" style="2" customWidth="1"/>
    <col min="3" max="3" width="8.375" style="2" bestFit="1" customWidth="1"/>
    <col min="4" max="4" width="24" style="2" customWidth="1"/>
    <col min="5" max="5" width="18" style="2" customWidth="1"/>
    <col min="6" max="6" width="4" style="2" customWidth="1"/>
    <col min="7" max="7" width="24" style="2" customWidth="1"/>
    <col min="8" max="8" width="18" style="2" customWidth="1"/>
    <col min="9" max="16384" width="9" style="2"/>
  </cols>
  <sheetData>
    <row r="1" spans="1:8" ht="33.950000000000003" customHeight="1">
      <c r="A1" s="18" t="s">
        <v>139</v>
      </c>
      <c r="B1" s="18"/>
      <c r="C1" s="18"/>
      <c r="D1" s="18"/>
      <c r="E1" s="18"/>
      <c r="F1" s="18"/>
      <c r="G1" s="18"/>
      <c r="H1" s="18"/>
    </row>
    <row r="2" spans="1:8">
      <c r="A2" s="19" t="s">
        <v>0</v>
      </c>
      <c r="B2" s="19"/>
      <c r="C2" s="19"/>
      <c r="D2" s="19"/>
      <c r="E2" s="19"/>
      <c r="F2" s="19"/>
      <c r="G2" s="19"/>
      <c r="H2" s="19"/>
    </row>
    <row r="4" spans="1:8" ht="18.75">
      <c r="A4" s="20" t="s">
        <v>1</v>
      </c>
      <c r="B4" s="20"/>
      <c r="C4" s="20"/>
      <c r="D4" s="20"/>
      <c r="E4" s="20"/>
      <c r="F4" s="20"/>
      <c r="G4" s="20"/>
      <c r="H4" s="20"/>
    </row>
    <row r="5" spans="1:8">
      <c r="A5" s="21" t="s">
        <v>2</v>
      </c>
      <c r="B5" s="21" t="s">
        <v>3</v>
      </c>
      <c r="C5" s="21" t="s">
        <v>4</v>
      </c>
      <c r="D5" s="21" t="s">
        <v>5</v>
      </c>
    </row>
    <row r="6" spans="1:8" ht="26.1" customHeight="1">
      <c r="A6" s="22" t="s">
        <v>6</v>
      </c>
      <c r="B6" s="23">
        <f>'Program Cost Detail'!J9</f>
        <v>38428</v>
      </c>
      <c r="C6" s="23">
        <f>'Program Cost Detail'!L9</f>
        <v>47100</v>
      </c>
      <c r="D6" s="23">
        <f>'Program Cost Detail'!N9</f>
        <v>93612</v>
      </c>
    </row>
    <row r="7" spans="1:8" ht="26.1" customHeight="1">
      <c r="A7" s="22" t="s">
        <v>7</v>
      </c>
      <c r="B7" s="23">
        <f>'Program Cost Detail'!J17</f>
        <v>43698</v>
      </c>
      <c r="C7" s="23">
        <f>'Program Cost Detail'!L17</f>
        <v>54066</v>
      </c>
      <c r="D7" s="23">
        <f>'Program Cost Detail'!N17</f>
        <v>109299</v>
      </c>
    </row>
    <row r="9" spans="1:8" ht="38.1" customHeight="1">
      <c r="A9" s="24" t="s">
        <v>8</v>
      </c>
      <c r="B9" s="24"/>
      <c r="C9" s="24"/>
      <c r="D9" s="24"/>
      <c r="E9" s="24"/>
      <c r="F9" s="24"/>
      <c r="G9" s="24"/>
      <c r="H9" s="24"/>
    </row>
    <row r="11" spans="1:8" ht="18.75">
      <c r="A11" s="20" t="s">
        <v>9</v>
      </c>
      <c r="B11" s="20"/>
      <c r="C11" s="20"/>
      <c r="D11" s="20"/>
      <c r="E11" s="20"/>
      <c r="F11" s="20"/>
      <c r="G11" s="20"/>
      <c r="H11" s="20"/>
    </row>
    <row r="12" spans="1:8">
      <c r="A12" s="25" t="s">
        <v>136</v>
      </c>
      <c r="B12" s="26"/>
      <c r="D12" s="25" t="s">
        <v>137</v>
      </c>
      <c r="E12" s="26"/>
      <c r="G12" s="25" t="s">
        <v>138</v>
      </c>
      <c r="H12" s="26"/>
    </row>
    <row r="13" spans="1:8">
      <c r="A13" s="27" t="s">
        <v>10</v>
      </c>
      <c r="B13" s="27"/>
      <c r="D13" s="27" t="s">
        <v>11</v>
      </c>
      <c r="E13" s="27"/>
      <c r="G13" s="27" t="s">
        <v>12</v>
      </c>
      <c r="H13" s="27"/>
    </row>
    <row r="14" spans="1:8">
      <c r="A14" s="27"/>
      <c r="B14" s="27"/>
      <c r="D14" s="27"/>
      <c r="E14" s="27"/>
      <c r="G14" s="27"/>
      <c r="H14" s="27"/>
    </row>
    <row r="15" spans="1:8">
      <c r="A15" s="27"/>
      <c r="B15" s="27"/>
      <c r="D15" s="27"/>
      <c r="E15" s="27"/>
      <c r="G15" s="27"/>
      <c r="H15" s="27"/>
    </row>
    <row r="18" spans="1:8" ht="18.75">
      <c r="A18" s="20" t="s">
        <v>13</v>
      </c>
      <c r="B18" s="20"/>
      <c r="C18" s="20"/>
      <c r="D18" s="20"/>
      <c r="E18" s="20"/>
      <c r="F18" s="20"/>
      <c r="G18" s="20"/>
      <c r="H18" s="20"/>
    </row>
    <row r="19" spans="1:8">
      <c r="A19" s="28" t="s">
        <v>14</v>
      </c>
      <c r="B19" s="28"/>
      <c r="C19" s="28"/>
      <c r="D19" s="28"/>
      <c r="E19" s="28"/>
      <c r="F19" s="28"/>
      <c r="G19" s="28"/>
      <c r="H19" s="28"/>
    </row>
    <row r="20" spans="1:8">
      <c r="A20" s="28" t="s">
        <v>15</v>
      </c>
      <c r="B20" s="28"/>
      <c r="C20" s="28"/>
      <c r="D20" s="28"/>
      <c r="E20" s="28"/>
      <c r="F20" s="28"/>
      <c r="G20" s="28"/>
      <c r="H20" s="28"/>
    </row>
    <row r="21" spans="1:8">
      <c r="A21" s="28" t="s">
        <v>16</v>
      </c>
      <c r="B21" s="28"/>
      <c r="C21" s="28"/>
      <c r="D21" s="28"/>
      <c r="E21" s="28"/>
      <c r="F21" s="28"/>
      <c r="G21" s="28"/>
      <c r="H21" s="28"/>
    </row>
    <row r="22" spans="1:8">
      <c r="A22" s="28" t="s">
        <v>17</v>
      </c>
      <c r="B22" s="28"/>
      <c r="C22" s="28"/>
      <c r="D22" s="28"/>
      <c r="E22" s="28"/>
      <c r="F22" s="28"/>
      <c r="G22" s="28"/>
      <c r="H22" s="28"/>
    </row>
    <row r="23" spans="1:8">
      <c r="A23" s="28" t="s">
        <v>18</v>
      </c>
      <c r="B23" s="28"/>
      <c r="C23" s="28"/>
      <c r="D23" s="28"/>
      <c r="E23" s="28"/>
      <c r="F23" s="28"/>
      <c r="G23" s="28"/>
      <c r="H23" s="28"/>
    </row>
    <row r="25" spans="1:8" ht="33.950000000000003" customHeight="1">
      <c r="A25" s="29" t="s">
        <v>19</v>
      </c>
      <c r="B25" s="29"/>
      <c r="C25" s="29"/>
      <c r="D25" s="29"/>
      <c r="E25" s="29"/>
      <c r="F25" s="29"/>
      <c r="G25" s="29"/>
      <c r="H25" s="29"/>
    </row>
    <row r="27" spans="1:8">
      <c r="A27" s="30" t="s">
        <v>20</v>
      </c>
      <c r="B27" s="30"/>
      <c r="C27" s="30"/>
      <c r="D27" s="30"/>
      <c r="E27" s="30"/>
      <c r="F27" s="30"/>
      <c r="G27" s="30"/>
      <c r="H27" s="30"/>
    </row>
  </sheetData>
  <mergeCells count="14">
    <mergeCell ref="A1:H1"/>
    <mergeCell ref="A2:H2"/>
    <mergeCell ref="A4:H4"/>
    <mergeCell ref="A9:H9"/>
    <mergeCell ref="A11:H11"/>
    <mergeCell ref="A18:H18"/>
    <mergeCell ref="A25:H25"/>
    <mergeCell ref="A27:H27"/>
    <mergeCell ref="A12:B12"/>
    <mergeCell ref="D12:E12"/>
    <mergeCell ref="G12:H12"/>
    <mergeCell ref="A13:B15"/>
    <mergeCell ref="D13:E15"/>
    <mergeCell ref="G13:H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0"/>
  <sheetViews>
    <sheetView workbookViewId="0">
      <selection activeCell="C3" sqref="C3"/>
    </sheetView>
  </sheetViews>
  <sheetFormatPr defaultRowHeight="15"/>
  <cols>
    <col min="1" max="1" width="17" style="2" customWidth="1"/>
    <col min="2" max="2" width="15" style="2" customWidth="1"/>
    <col min="3" max="4" width="13" style="2" customWidth="1"/>
    <col min="5" max="5" width="12" style="2" customWidth="1"/>
    <col min="6" max="6" width="16" style="2" customWidth="1"/>
    <col min="7" max="7" width="17" style="2" customWidth="1"/>
    <col min="8" max="8" width="15" style="2" customWidth="1"/>
    <col min="9" max="9" width="22" style="2" customWidth="1"/>
    <col min="10" max="10" width="20" style="2" customWidth="1"/>
    <col min="11" max="11" width="22" style="2" customWidth="1"/>
    <col min="12" max="12" width="18" style="2" customWidth="1"/>
    <col min="13" max="13" width="24" style="2" customWidth="1"/>
    <col min="14" max="14" width="22" style="2" customWidth="1"/>
    <col min="15" max="15" width="17" style="2" customWidth="1"/>
    <col min="16" max="16384" width="9" style="2"/>
  </cols>
  <sheetData>
    <row r="1" spans="1:15" ht="30" customHeight="1">
      <c r="A1" s="1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3" t="s">
        <v>22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4" spans="1:15" ht="45" customHeight="1">
      <c r="A4" s="4" t="s">
        <v>23</v>
      </c>
      <c r="B4" s="4" t="s">
        <v>24</v>
      </c>
      <c r="C4" s="4" t="s">
        <v>25</v>
      </c>
      <c r="D4" s="4" t="s">
        <v>26</v>
      </c>
      <c r="E4" s="4" t="s">
        <v>27</v>
      </c>
      <c r="F4" s="4" t="s">
        <v>28</v>
      </c>
      <c r="G4" s="4" t="s">
        <v>29</v>
      </c>
      <c r="H4" s="4" t="s">
        <v>30</v>
      </c>
      <c r="I4" s="4" t="s">
        <v>31</v>
      </c>
      <c r="J4" s="4" t="s">
        <v>32</v>
      </c>
      <c r="K4" s="4" t="s">
        <v>33</v>
      </c>
      <c r="L4" s="4" t="s">
        <v>34</v>
      </c>
      <c r="M4" s="4" t="s">
        <v>35</v>
      </c>
      <c r="N4" s="4" t="s">
        <v>36</v>
      </c>
      <c r="O4" s="4" t="s">
        <v>37</v>
      </c>
    </row>
    <row r="5" spans="1:15">
      <c r="A5" s="5" t="s">
        <v>38</v>
      </c>
      <c r="B5" s="5" t="s">
        <v>39</v>
      </c>
      <c r="C5" s="5" t="s">
        <v>40</v>
      </c>
      <c r="D5" s="6">
        <v>16</v>
      </c>
      <c r="E5" s="6">
        <v>16</v>
      </c>
      <c r="F5" s="6">
        <v>1</v>
      </c>
      <c r="G5" s="7">
        <f>E5*240</f>
        <v>3840</v>
      </c>
      <c r="H5" s="7">
        <f>F5*400</f>
        <v>400</v>
      </c>
      <c r="I5" s="7">
        <f>INDEX('Sources and Notes'!$J$5:$J$16,MATCH(IF(D5&gt;=12,12,D5),'Sources and Notes'!$G$5:$G$16,0))</f>
        <v>5607</v>
      </c>
      <c r="J5" s="7">
        <f>SUM(G5:I5)</f>
        <v>9847</v>
      </c>
      <c r="K5" s="7">
        <f>INDEX('Sources and Notes'!$K$5:$K$16,MATCH(IF(D5&gt;=12,12,D5),'Sources and Notes'!$G$5:$G$16,0))</f>
        <v>7775</v>
      </c>
      <c r="L5" s="7">
        <f>G5+H5+K5</f>
        <v>12015</v>
      </c>
      <c r="M5" s="7">
        <f>INDEX('Sources and Notes'!$L$5:$L$16,MATCH(IF(D5&gt;=12,12,D5),'Sources and Notes'!$G$5:$G$16,0))</f>
        <v>19403</v>
      </c>
      <c r="N5" s="7">
        <f>G5+H5+M5</f>
        <v>23643</v>
      </c>
      <c r="O5" s="5" t="s">
        <v>41</v>
      </c>
    </row>
    <row r="6" spans="1:15">
      <c r="A6" s="8" t="s">
        <v>38</v>
      </c>
      <c r="B6" s="8" t="s">
        <v>39</v>
      </c>
      <c r="C6" s="8" t="s">
        <v>42</v>
      </c>
      <c r="D6" s="9">
        <v>16</v>
      </c>
      <c r="E6" s="9">
        <v>16</v>
      </c>
      <c r="F6" s="9">
        <v>1</v>
      </c>
      <c r="G6" s="10">
        <f>E6*240</f>
        <v>3840</v>
      </c>
      <c r="H6" s="10">
        <f>F6*400</f>
        <v>400</v>
      </c>
      <c r="I6" s="10">
        <f>INDEX('Sources and Notes'!$J$5:$J$16,MATCH(IF(D6&gt;=12,12,D6),'Sources and Notes'!$G$5:$G$16,0))</f>
        <v>5607</v>
      </c>
      <c r="J6" s="10">
        <f>SUM(G6:I6)</f>
        <v>9847</v>
      </c>
      <c r="K6" s="10">
        <f>INDEX('Sources and Notes'!$K$5:$K$16,MATCH(IF(D6&gt;=12,12,D6),'Sources and Notes'!$G$5:$G$16,0))</f>
        <v>7775</v>
      </c>
      <c r="L6" s="10">
        <f>G6+H6+K6</f>
        <v>12015</v>
      </c>
      <c r="M6" s="10">
        <f>INDEX('Sources and Notes'!$L$5:$L$16,MATCH(IF(D6&gt;=12,12,D6),'Sources and Notes'!$G$5:$G$16,0))</f>
        <v>19403</v>
      </c>
      <c r="N6" s="10">
        <f>G6+H6+M6</f>
        <v>23643</v>
      </c>
      <c r="O6" s="8" t="s">
        <v>41</v>
      </c>
    </row>
    <row r="7" spans="1:15">
      <c r="A7" s="5" t="s">
        <v>38</v>
      </c>
      <c r="B7" s="11" t="s">
        <v>43</v>
      </c>
      <c r="C7" s="5" t="s">
        <v>40</v>
      </c>
      <c r="D7" s="6">
        <v>14</v>
      </c>
      <c r="E7" s="6">
        <v>14</v>
      </c>
      <c r="F7" s="6">
        <v>1</v>
      </c>
      <c r="G7" s="7">
        <f>E7*240</f>
        <v>3360</v>
      </c>
      <c r="H7" s="7">
        <f>F7*400</f>
        <v>400</v>
      </c>
      <c r="I7" s="7">
        <f>INDEX('Sources and Notes'!$J$5:$J$16,MATCH(IF(D7&gt;=12,12,D7),'Sources and Notes'!$G$5:$G$16,0))</f>
        <v>5607</v>
      </c>
      <c r="J7" s="7">
        <f>SUM(G7:I7)</f>
        <v>9367</v>
      </c>
      <c r="K7" s="7">
        <f>INDEX('Sources and Notes'!$K$5:$K$16,MATCH(IF(D7&gt;=12,12,D7),'Sources and Notes'!$G$5:$G$16,0))</f>
        <v>7775</v>
      </c>
      <c r="L7" s="7">
        <f>G7+H7+K7</f>
        <v>11535</v>
      </c>
      <c r="M7" s="7">
        <f>INDEX('Sources and Notes'!$L$5:$L$16,MATCH(IF(D7&gt;=12,12,D7),'Sources and Notes'!$G$5:$G$16,0))</f>
        <v>19403</v>
      </c>
      <c r="N7" s="7">
        <f>G7+H7+M7</f>
        <v>23163</v>
      </c>
      <c r="O7" s="5" t="s">
        <v>41</v>
      </c>
    </row>
    <row r="8" spans="1:15">
      <c r="A8" s="8" t="s">
        <v>38</v>
      </c>
      <c r="B8" s="11" t="s">
        <v>43</v>
      </c>
      <c r="C8" s="8" t="s">
        <v>42</v>
      </c>
      <c r="D8" s="9">
        <v>14</v>
      </c>
      <c r="E8" s="9">
        <v>14</v>
      </c>
      <c r="F8" s="9">
        <v>1</v>
      </c>
      <c r="G8" s="10">
        <f>E8*240</f>
        <v>3360</v>
      </c>
      <c r="H8" s="10">
        <f>F8*400</f>
        <v>400</v>
      </c>
      <c r="I8" s="10">
        <f>INDEX('Sources and Notes'!$J$5:$J$16,MATCH(IF(D8&gt;=12,12,D8),'Sources and Notes'!$G$5:$G$16,0))</f>
        <v>5607</v>
      </c>
      <c r="J8" s="10">
        <f>SUM(G8:I8)</f>
        <v>9367</v>
      </c>
      <c r="K8" s="10">
        <f>INDEX('Sources and Notes'!$K$5:$K$16,MATCH(IF(D8&gt;=12,12,D8),'Sources and Notes'!$G$5:$G$16,0))</f>
        <v>7775</v>
      </c>
      <c r="L8" s="10">
        <f>G8+H8+K8</f>
        <v>11535</v>
      </c>
      <c r="M8" s="10">
        <f>INDEX('Sources and Notes'!$L$5:$L$16,MATCH(IF(D8&gt;=12,12,D8),'Sources and Notes'!$G$5:$G$16,0))</f>
        <v>19403</v>
      </c>
      <c r="N8" s="10">
        <f>G8+H8+M8</f>
        <v>23163</v>
      </c>
      <c r="O8" s="8" t="s">
        <v>41</v>
      </c>
    </row>
    <row r="9" spans="1:15">
      <c r="A9" s="12" t="s">
        <v>44</v>
      </c>
      <c r="B9" s="12"/>
      <c r="C9" s="12" t="s">
        <v>45</v>
      </c>
      <c r="D9" s="13">
        <f t="shared" ref="D9:N9" si="0">SUM(D5:D8)</f>
        <v>60</v>
      </c>
      <c r="E9" s="13">
        <f t="shared" si="0"/>
        <v>60</v>
      </c>
      <c r="F9" s="13">
        <f t="shared" si="0"/>
        <v>4</v>
      </c>
      <c r="G9" s="14">
        <f t="shared" si="0"/>
        <v>14400</v>
      </c>
      <c r="H9" s="14">
        <f t="shared" si="0"/>
        <v>1600</v>
      </c>
      <c r="I9" s="14">
        <f t="shared" si="0"/>
        <v>22428</v>
      </c>
      <c r="J9" s="14">
        <f t="shared" si="0"/>
        <v>38428</v>
      </c>
      <c r="K9" s="14">
        <f t="shared" si="0"/>
        <v>31100</v>
      </c>
      <c r="L9" s="14">
        <f t="shared" si="0"/>
        <v>47100</v>
      </c>
      <c r="M9" s="14">
        <f t="shared" si="0"/>
        <v>77612</v>
      </c>
      <c r="N9" s="14">
        <f t="shared" si="0"/>
        <v>93612</v>
      </c>
      <c r="O9" s="12" t="s">
        <v>46</v>
      </c>
    </row>
    <row r="10" spans="1:15">
      <c r="D10" s="15"/>
      <c r="E10" s="15"/>
      <c r="F10" s="15"/>
      <c r="G10" s="16"/>
      <c r="H10" s="16"/>
      <c r="I10" s="16"/>
      <c r="J10" s="16"/>
      <c r="K10" s="16"/>
      <c r="L10" s="16"/>
      <c r="M10" s="16"/>
      <c r="N10" s="16"/>
    </row>
    <row r="11" spans="1:15">
      <c r="A11" s="5" t="s">
        <v>47</v>
      </c>
      <c r="B11" s="5" t="s">
        <v>39</v>
      </c>
      <c r="C11" s="5" t="s">
        <v>40</v>
      </c>
      <c r="D11" s="6">
        <v>6</v>
      </c>
      <c r="E11" s="6">
        <v>6</v>
      </c>
      <c r="F11" s="6">
        <v>0</v>
      </c>
      <c r="G11" s="7">
        <f t="shared" ref="G11:G16" si="1">E11*240</f>
        <v>1440</v>
      </c>
      <c r="H11" s="7">
        <f t="shared" ref="H11:H16" si="2">F11*400</f>
        <v>0</v>
      </c>
      <c r="I11" s="7">
        <f>INDEX('Sources and Notes'!$J$5:$J$16,MATCH(IF(D11&gt;=12,12,D11),'Sources and Notes'!$G$5:$G$16,0))</f>
        <v>3199</v>
      </c>
      <c r="J11" s="7">
        <f t="shared" ref="J11:J16" si="3">SUM(G11:I11)</f>
        <v>4639</v>
      </c>
      <c r="K11" s="7">
        <f>INDEX('Sources and Notes'!$K$5:$K$16,MATCH(IF(D11&gt;=12,12,D11),'Sources and Notes'!$G$5:$G$16,0))</f>
        <v>4311</v>
      </c>
      <c r="L11" s="7">
        <f t="shared" ref="L11:L16" si="4">G11+H11+K11</f>
        <v>5751</v>
      </c>
      <c r="M11" s="7">
        <f>INDEX('Sources and Notes'!$L$5:$L$16,MATCH(IF(D11&gt;=12,12,D11),'Sources and Notes'!$G$5:$G$16,0))</f>
        <v>10125</v>
      </c>
      <c r="N11" s="7">
        <f t="shared" ref="N11:N16" si="5">G11+H11+M11</f>
        <v>11565</v>
      </c>
      <c r="O11" s="5" t="s">
        <v>41</v>
      </c>
    </row>
    <row r="12" spans="1:15">
      <c r="A12" s="8" t="s">
        <v>47</v>
      </c>
      <c r="B12" s="8" t="s">
        <v>39</v>
      </c>
      <c r="C12" s="8" t="s">
        <v>42</v>
      </c>
      <c r="D12" s="9">
        <v>6</v>
      </c>
      <c r="E12" s="9">
        <v>6</v>
      </c>
      <c r="F12" s="9">
        <v>0</v>
      </c>
      <c r="G12" s="10">
        <f t="shared" si="1"/>
        <v>1440</v>
      </c>
      <c r="H12" s="10">
        <f t="shared" si="2"/>
        <v>0</v>
      </c>
      <c r="I12" s="10">
        <f>INDEX('Sources and Notes'!$J$5:$J$16,MATCH(IF(D12&gt;=12,12,D12),'Sources and Notes'!$G$5:$G$16,0))</f>
        <v>3199</v>
      </c>
      <c r="J12" s="10">
        <f t="shared" si="3"/>
        <v>4639</v>
      </c>
      <c r="K12" s="10">
        <f>INDEX('Sources and Notes'!$K$5:$K$16,MATCH(IF(D12&gt;=12,12,D12),'Sources and Notes'!$G$5:$G$16,0))</f>
        <v>4311</v>
      </c>
      <c r="L12" s="10">
        <f t="shared" si="4"/>
        <v>5751</v>
      </c>
      <c r="M12" s="10">
        <f>INDEX('Sources and Notes'!$L$5:$L$16,MATCH(IF(D12&gt;=12,12,D12),'Sources and Notes'!$G$5:$G$16,0))</f>
        <v>10125</v>
      </c>
      <c r="N12" s="10">
        <f t="shared" si="5"/>
        <v>11565</v>
      </c>
      <c r="O12" s="8" t="s">
        <v>41</v>
      </c>
    </row>
    <row r="13" spans="1:15">
      <c r="A13" s="5" t="s">
        <v>47</v>
      </c>
      <c r="B13" s="11" t="s">
        <v>43</v>
      </c>
      <c r="C13" s="5" t="s">
        <v>40</v>
      </c>
      <c r="D13" s="6">
        <v>10</v>
      </c>
      <c r="E13" s="6">
        <v>10</v>
      </c>
      <c r="F13" s="6">
        <v>1</v>
      </c>
      <c r="G13" s="7">
        <f t="shared" si="1"/>
        <v>2400</v>
      </c>
      <c r="H13" s="7">
        <f t="shared" si="2"/>
        <v>400</v>
      </c>
      <c r="I13" s="7">
        <f>INDEX('Sources and Notes'!$J$5:$J$16,MATCH(IF(D13&gt;=12,12,D13),'Sources and Notes'!$G$5:$G$16,0))</f>
        <v>4855</v>
      </c>
      <c r="J13" s="7">
        <f t="shared" si="3"/>
        <v>7655</v>
      </c>
      <c r="K13" s="7">
        <f>INDEX('Sources and Notes'!$K$5:$K$16,MATCH(IF(D13&gt;=12,12,D13),'Sources and Notes'!$G$5:$G$16,0))</f>
        <v>6671</v>
      </c>
      <c r="L13" s="7">
        <f t="shared" si="4"/>
        <v>9471</v>
      </c>
      <c r="M13" s="7">
        <f>INDEX('Sources and Notes'!$L$5:$L$16,MATCH(IF(D13&gt;=12,12,D13),'Sources and Notes'!$G$5:$G$16,0))</f>
        <v>16361</v>
      </c>
      <c r="N13" s="7">
        <f t="shared" si="5"/>
        <v>19161</v>
      </c>
      <c r="O13" s="5" t="s">
        <v>41</v>
      </c>
    </row>
    <row r="14" spans="1:15">
      <c r="A14" s="8" t="s">
        <v>47</v>
      </c>
      <c r="B14" s="11" t="s">
        <v>43</v>
      </c>
      <c r="C14" s="8" t="s">
        <v>42</v>
      </c>
      <c r="D14" s="9">
        <v>13</v>
      </c>
      <c r="E14" s="9">
        <v>13</v>
      </c>
      <c r="F14" s="9">
        <v>1</v>
      </c>
      <c r="G14" s="10">
        <f t="shared" si="1"/>
        <v>3120</v>
      </c>
      <c r="H14" s="10">
        <f t="shared" si="2"/>
        <v>400</v>
      </c>
      <c r="I14" s="10">
        <f>INDEX('Sources and Notes'!$J$5:$J$16,MATCH(IF(D14&gt;=12,12,D14),'Sources and Notes'!$G$5:$G$16,0))</f>
        <v>5607</v>
      </c>
      <c r="J14" s="10">
        <f t="shared" si="3"/>
        <v>9127</v>
      </c>
      <c r="K14" s="10">
        <f>INDEX('Sources and Notes'!$K$5:$K$16,MATCH(IF(D14&gt;=12,12,D14),'Sources and Notes'!$G$5:$G$16,0))</f>
        <v>7775</v>
      </c>
      <c r="L14" s="10">
        <f t="shared" si="4"/>
        <v>11295</v>
      </c>
      <c r="M14" s="10">
        <f>INDEX('Sources and Notes'!$L$5:$L$16,MATCH(IF(D14&gt;=12,12,D14),'Sources and Notes'!$G$5:$G$16,0))</f>
        <v>19403</v>
      </c>
      <c r="N14" s="10">
        <f t="shared" si="5"/>
        <v>22923</v>
      </c>
      <c r="O14" s="8" t="s">
        <v>41</v>
      </c>
    </row>
    <row r="15" spans="1:15">
      <c r="A15" s="5" t="s">
        <v>47</v>
      </c>
      <c r="B15" s="11" t="s">
        <v>48</v>
      </c>
      <c r="C15" s="5" t="s">
        <v>40</v>
      </c>
      <c r="D15" s="6">
        <v>14</v>
      </c>
      <c r="E15" s="6">
        <v>14</v>
      </c>
      <c r="F15" s="6">
        <v>1</v>
      </c>
      <c r="G15" s="7">
        <f t="shared" si="1"/>
        <v>3360</v>
      </c>
      <c r="H15" s="7">
        <f t="shared" si="2"/>
        <v>400</v>
      </c>
      <c r="I15" s="7">
        <f>INDEX('Sources and Notes'!$J$5:$J$16,MATCH(IF(D15&gt;=12,12,D15),'Sources and Notes'!$G$5:$G$16,0))</f>
        <v>5607</v>
      </c>
      <c r="J15" s="7">
        <f t="shared" si="3"/>
        <v>9367</v>
      </c>
      <c r="K15" s="7">
        <f>INDEX('Sources and Notes'!$K$5:$K$16,MATCH(IF(D15&gt;=12,12,D15),'Sources and Notes'!$G$5:$G$16,0))</f>
        <v>7775</v>
      </c>
      <c r="L15" s="7">
        <f t="shared" si="4"/>
        <v>11535</v>
      </c>
      <c r="M15" s="7">
        <f>INDEX('Sources and Notes'!$L$5:$L$16,MATCH(IF(D15&gt;=12,12,D15),'Sources and Notes'!$G$5:$G$16,0))</f>
        <v>19403</v>
      </c>
      <c r="N15" s="7">
        <f t="shared" si="5"/>
        <v>23163</v>
      </c>
      <c r="O15" s="5" t="s">
        <v>41</v>
      </c>
    </row>
    <row r="16" spans="1:15">
      <c r="A16" s="8" t="s">
        <v>47</v>
      </c>
      <c r="B16" s="11" t="s">
        <v>48</v>
      </c>
      <c r="C16" s="8" t="s">
        <v>42</v>
      </c>
      <c r="D16" s="9">
        <v>11</v>
      </c>
      <c r="E16" s="9">
        <v>11</v>
      </c>
      <c r="F16" s="9">
        <v>1</v>
      </c>
      <c r="G16" s="10">
        <f t="shared" si="1"/>
        <v>2640</v>
      </c>
      <c r="H16" s="10">
        <f t="shared" si="2"/>
        <v>400</v>
      </c>
      <c r="I16" s="10">
        <f>INDEX('Sources and Notes'!$J$5:$J$16,MATCH(IF(D16&gt;=12,12,D16),'Sources and Notes'!$G$5:$G$16,0))</f>
        <v>5231</v>
      </c>
      <c r="J16" s="10">
        <f t="shared" si="3"/>
        <v>8271</v>
      </c>
      <c r="K16" s="10">
        <f>INDEX('Sources and Notes'!$K$5:$K$16,MATCH(IF(D16&gt;=12,12,D16),'Sources and Notes'!$G$5:$G$16,0))</f>
        <v>7223</v>
      </c>
      <c r="L16" s="10">
        <f t="shared" si="4"/>
        <v>10263</v>
      </c>
      <c r="M16" s="10">
        <f>INDEX('Sources and Notes'!$L$5:$L$16,MATCH(IF(D16&gt;=12,12,D16),'Sources and Notes'!$G$5:$G$16,0))</f>
        <v>17882</v>
      </c>
      <c r="N16" s="10">
        <f t="shared" si="5"/>
        <v>20922</v>
      </c>
      <c r="O16" s="8" t="s">
        <v>41</v>
      </c>
    </row>
    <row r="17" spans="1:15">
      <c r="A17" s="12" t="s">
        <v>49</v>
      </c>
      <c r="B17" s="12"/>
      <c r="C17" s="12" t="s">
        <v>50</v>
      </c>
      <c r="D17" s="13">
        <f t="shared" ref="D17:N17" si="6">SUM(D11:D16)</f>
        <v>60</v>
      </c>
      <c r="E17" s="13">
        <f t="shared" si="6"/>
        <v>60</v>
      </c>
      <c r="F17" s="13">
        <f t="shared" si="6"/>
        <v>4</v>
      </c>
      <c r="G17" s="14">
        <f t="shared" si="6"/>
        <v>14400</v>
      </c>
      <c r="H17" s="14">
        <f t="shared" si="6"/>
        <v>1600</v>
      </c>
      <c r="I17" s="14">
        <f t="shared" si="6"/>
        <v>27698</v>
      </c>
      <c r="J17" s="14">
        <f t="shared" si="6"/>
        <v>43698</v>
      </c>
      <c r="K17" s="14">
        <f t="shared" si="6"/>
        <v>38066</v>
      </c>
      <c r="L17" s="14">
        <f t="shared" si="6"/>
        <v>54066</v>
      </c>
      <c r="M17" s="14">
        <f t="shared" si="6"/>
        <v>93299</v>
      </c>
      <c r="N17" s="14">
        <f t="shared" si="6"/>
        <v>109299</v>
      </c>
      <c r="O17" s="12" t="s">
        <v>46</v>
      </c>
    </row>
    <row r="20" spans="1:15" ht="38.1" customHeight="1">
      <c r="A20" s="17" t="s">
        <v>51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</row>
  </sheetData>
  <mergeCells count="3">
    <mergeCell ref="A1:O1"/>
    <mergeCell ref="A2:O2"/>
    <mergeCell ref="A20:O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1"/>
  <sheetViews>
    <sheetView workbookViewId="0">
      <selection activeCell="A6" sqref="A6"/>
    </sheetView>
  </sheetViews>
  <sheetFormatPr defaultRowHeight="15"/>
  <cols>
    <col min="1" max="1" width="26" style="2" customWidth="1"/>
    <col min="2" max="2" width="18" style="2" customWidth="1"/>
    <col min="3" max="3" width="9" style="2"/>
    <col min="4" max="4" width="31" style="2" customWidth="1"/>
    <col min="5" max="5" width="20" style="2" customWidth="1"/>
    <col min="6" max="16384" width="9" style="2"/>
  </cols>
  <sheetData>
    <row r="1" spans="1:6" ht="30" customHeight="1">
      <c r="A1" s="31" t="s">
        <v>52</v>
      </c>
      <c r="B1" s="31"/>
      <c r="C1" s="31"/>
      <c r="D1" s="31"/>
      <c r="E1" s="31"/>
      <c r="F1" s="31"/>
    </row>
    <row r="2" spans="1:6">
      <c r="A2" s="19" t="s">
        <v>53</v>
      </c>
      <c r="B2" s="19"/>
      <c r="C2" s="19"/>
      <c r="D2" s="19"/>
      <c r="E2" s="19"/>
      <c r="F2" s="19"/>
    </row>
    <row r="4" spans="1:6">
      <c r="A4" s="32" t="s">
        <v>54</v>
      </c>
      <c r="B4" s="32" t="s">
        <v>55</v>
      </c>
      <c r="D4" s="32" t="s">
        <v>56</v>
      </c>
      <c r="E4" s="32" t="s">
        <v>57</v>
      </c>
    </row>
    <row r="5" spans="1:6">
      <c r="A5" s="2" t="s">
        <v>58</v>
      </c>
      <c r="B5" s="33" t="s">
        <v>3</v>
      </c>
      <c r="D5" s="2" t="s">
        <v>59</v>
      </c>
      <c r="E5" s="16">
        <f>IF(B5="Resident",INDEX('Sources and Notes'!$J$5:$J$16,MATCH(IF(B6&gt;=12,12,B6),'Sources and Notes'!$G$5:$G$16,0)),IF(B5="WRGP",INDEX('Sources and Notes'!$K$5:$K$16,MATCH(IF(B6&gt;=12,12,B6),'Sources and Notes'!$G$5:$G$16,0)),INDEX('Sources and Notes'!$L$5:$L$16,MATCH(IF(B6&gt;=12,12,B6),'Sources and Notes'!$G$5:$G$16,0))))</f>
        <v>5607</v>
      </c>
    </row>
    <row r="6" spans="1:6">
      <c r="A6" s="2" t="s">
        <v>26</v>
      </c>
      <c r="B6" s="33">
        <v>14</v>
      </c>
      <c r="D6" s="2" t="s">
        <v>60</v>
      </c>
      <c r="E6" s="16">
        <f>B7*240</f>
        <v>0</v>
      </c>
    </row>
    <row r="7" spans="1:6">
      <c r="A7" s="2" t="s">
        <v>61</v>
      </c>
      <c r="B7" s="33">
        <v>0</v>
      </c>
      <c r="D7" s="2" t="s">
        <v>30</v>
      </c>
      <c r="E7" s="16">
        <f>B8*400</f>
        <v>0</v>
      </c>
    </row>
    <row r="8" spans="1:6" ht="18.75">
      <c r="A8" s="2" t="s">
        <v>28</v>
      </c>
      <c r="B8" s="33">
        <v>0</v>
      </c>
      <c r="D8" s="2" t="s">
        <v>62</v>
      </c>
      <c r="E8" s="34">
        <f>SUM(E5:E7)</f>
        <v>5607</v>
      </c>
    </row>
    <row r="11" spans="1:6">
      <c r="A11" s="29" t="str">
        <f>IF(B7&gt;B6,"Check the inputs: SW-prefix credits cannot exceed total credits.","Estimate uses 2026-27 rates. Future-year charges may differ.")</f>
        <v>Estimate uses 2026-27 rates. Future-year charges may differ.</v>
      </c>
      <c r="B11" s="29"/>
      <c r="C11" s="29"/>
      <c r="D11" s="29"/>
      <c r="E11" s="29"/>
      <c r="F11" s="29"/>
    </row>
  </sheetData>
  <mergeCells count="3">
    <mergeCell ref="A1:F1"/>
    <mergeCell ref="A2:F2"/>
    <mergeCell ref="A11:F11"/>
  </mergeCells>
  <conditionalFormatting sqref="A11:F11">
    <cfRule type="expression" dxfId="0" priority="1">
      <formula>B7&gt;B6</formula>
    </cfRule>
  </conditionalFormatting>
  <dataValidations count="4">
    <dataValidation type="list" sqref="B5" xr:uid="{00000000-0002-0000-0200-000000000000}">
      <formula1>"Resident,WRGP,Out-of-State"</formula1>
    </dataValidation>
    <dataValidation type="list" sqref="B6" xr:uid="{00000000-0002-0000-0200-000001000000}">
      <formula1>"1,2,3,4,5,6,7,8,9,10,11,12,13,14,15,16"</formula1>
    </dataValidation>
    <dataValidation type="list" sqref="B7" xr:uid="{00000000-0002-0000-0200-000002000000}">
      <formula1>"0,1,2,3,4,5,6,7,8,9,10,11,12,13,14,15,16"</formula1>
    </dataValidation>
    <dataValidation type="list" sqref="B8" xr:uid="{00000000-0002-0000-0200-000003000000}">
      <formula1>"0,1,2"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22"/>
  <sheetViews>
    <sheetView topLeftCell="A9" workbookViewId="0">
      <selection activeCell="E23" sqref="E23"/>
    </sheetView>
  </sheetViews>
  <sheetFormatPr defaultRowHeight="15"/>
  <cols>
    <col min="1" max="1" width="11" style="2" customWidth="1"/>
    <col min="2" max="2" width="15" style="2" customWidth="1"/>
    <col min="3" max="3" width="16" style="2" customWidth="1"/>
    <col min="4" max="4" width="15" style="2" customWidth="1"/>
    <col min="5" max="5" width="14" style="2" customWidth="1"/>
    <col min="6" max="6" width="16" style="2" customWidth="1"/>
    <col min="7" max="7" width="12" style="2" customWidth="1"/>
    <col min="8" max="8" width="15" style="2" customWidth="1"/>
    <col min="9" max="9" width="12" style="2" customWidth="1"/>
    <col min="10" max="10" width="17" style="2" customWidth="1"/>
    <col min="11" max="11" width="13" style="2" customWidth="1"/>
    <col min="12" max="12" width="16" style="2" customWidth="1"/>
    <col min="13" max="13" width="17" style="2" customWidth="1"/>
    <col min="14" max="15" width="15" style="2" customWidth="1"/>
    <col min="16" max="16" width="20" style="2" customWidth="1"/>
    <col min="17" max="18" width="18" style="2" customWidth="1"/>
    <col min="19" max="20" width="14" style="2" customWidth="1"/>
    <col min="21" max="16384" width="9" style="2"/>
  </cols>
  <sheetData>
    <row r="1" spans="1:20" ht="21">
      <c r="A1" s="35" t="s">
        <v>63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</row>
    <row r="2" spans="1:20">
      <c r="A2" s="36" t="s">
        <v>64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</row>
    <row r="4" spans="1:20">
      <c r="A4" s="4" t="s">
        <v>65</v>
      </c>
      <c r="B4" s="4" t="s">
        <v>66</v>
      </c>
      <c r="C4" s="4" t="s">
        <v>67</v>
      </c>
      <c r="D4" s="4" t="s">
        <v>68</v>
      </c>
      <c r="E4" s="4" t="s">
        <v>69</v>
      </c>
      <c r="F4" s="4" t="s">
        <v>70</v>
      </c>
      <c r="G4" s="4" t="s">
        <v>71</v>
      </c>
      <c r="H4" s="4" t="s">
        <v>72</v>
      </c>
      <c r="I4" s="4" t="s">
        <v>73</v>
      </c>
      <c r="J4" s="4" t="s">
        <v>74</v>
      </c>
      <c r="K4" s="4" t="s">
        <v>75</v>
      </c>
      <c r="L4" s="4" t="s">
        <v>76</v>
      </c>
      <c r="M4" s="4" t="s">
        <v>77</v>
      </c>
      <c r="N4" s="4" t="s">
        <v>78</v>
      </c>
      <c r="O4" s="4" t="s">
        <v>79</v>
      </c>
      <c r="P4" s="4" t="s">
        <v>80</v>
      </c>
      <c r="Q4" s="4" t="s">
        <v>81</v>
      </c>
      <c r="R4" s="4" t="s">
        <v>82</v>
      </c>
      <c r="S4" s="4" t="s">
        <v>83</v>
      </c>
      <c r="T4" s="4" t="s">
        <v>84</v>
      </c>
    </row>
    <row r="5" spans="1:20">
      <c r="A5" s="37">
        <v>1</v>
      </c>
      <c r="B5" s="38">
        <v>30</v>
      </c>
      <c r="C5" s="38">
        <v>346</v>
      </c>
      <c r="D5" s="38">
        <v>38</v>
      </c>
      <c r="E5" s="38">
        <v>5</v>
      </c>
      <c r="F5" s="38">
        <v>127</v>
      </c>
      <c r="G5" s="38">
        <v>49</v>
      </c>
      <c r="H5" s="38">
        <v>95</v>
      </c>
      <c r="I5" s="38">
        <v>43</v>
      </c>
      <c r="J5" s="38">
        <v>60</v>
      </c>
      <c r="K5" s="38">
        <v>92</v>
      </c>
      <c r="L5" s="38">
        <v>47</v>
      </c>
      <c r="M5" s="38">
        <v>28</v>
      </c>
      <c r="N5" s="38">
        <v>9</v>
      </c>
      <c r="O5" s="38">
        <v>969</v>
      </c>
      <c r="P5" s="38">
        <v>76</v>
      </c>
      <c r="Q5" s="38">
        <v>1125</v>
      </c>
      <c r="R5" s="38">
        <v>2170</v>
      </c>
      <c r="S5" s="38">
        <v>502</v>
      </c>
      <c r="T5" s="38">
        <v>1201</v>
      </c>
    </row>
    <row r="6" spans="1:20">
      <c r="A6" s="39">
        <v>2</v>
      </c>
      <c r="B6" s="40">
        <v>30</v>
      </c>
      <c r="C6" s="40">
        <v>692</v>
      </c>
      <c r="D6" s="40">
        <v>48</v>
      </c>
      <c r="E6" s="40">
        <v>7</v>
      </c>
      <c r="F6" s="40">
        <v>145</v>
      </c>
      <c r="G6" s="40">
        <v>49</v>
      </c>
      <c r="H6" s="40">
        <v>95</v>
      </c>
      <c r="I6" s="40">
        <v>65</v>
      </c>
      <c r="J6" s="40">
        <v>108</v>
      </c>
      <c r="K6" s="40">
        <v>92</v>
      </c>
      <c r="L6" s="40">
        <v>47</v>
      </c>
      <c r="M6" s="40">
        <v>28</v>
      </c>
      <c r="N6" s="40">
        <v>9</v>
      </c>
      <c r="O6" s="40">
        <v>1415</v>
      </c>
      <c r="P6" s="40">
        <v>96</v>
      </c>
      <c r="Q6" s="40">
        <v>2250</v>
      </c>
      <c r="R6" s="40">
        <v>3761</v>
      </c>
      <c r="S6" s="40">
        <v>1004</v>
      </c>
      <c r="T6" s="40">
        <v>1823</v>
      </c>
    </row>
    <row r="7" spans="1:20">
      <c r="A7" s="37">
        <v>3</v>
      </c>
      <c r="B7" s="38">
        <v>30</v>
      </c>
      <c r="C7" s="38">
        <v>1038</v>
      </c>
      <c r="D7" s="38">
        <v>58</v>
      </c>
      <c r="E7" s="38">
        <v>9</v>
      </c>
      <c r="F7" s="38">
        <v>163</v>
      </c>
      <c r="G7" s="38">
        <v>49</v>
      </c>
      <c r="H7" s="38">
        <v>95</v>
      </c>
      <c r="I7" s="38">
        <v>87</v>
      </c>
      <c r="J7" s="38">
        <v>156</v>
      </c>
      <c r="K7" s="38">
        <v>92</v>
      </c>
      <c r="L7" s="38">
        <v>47</v>
      </c>
      <c r="M7" s="38">
        <v>28</v>
      </c>
      <c r="N7" s="38">
        <v>9</v>
      </c>
      <c r="O7" s="38">
        <v>1861</v>
      </c>
      <c r="P7" s="38">
        <v>116</v>
      </c>
      <c r="Q7" s="38">
        <v>3375</v>
      </c>
      <c r="R7" s="38">
        <v>5352</v>
      </c>
      <c r="S7" s="38">
        <v>1506</v>
      </c>
      <c r="T7" s="38">
        <v>2445</v>
      </c>
    </row>
    <row r="8" spans="1:20">
      <c r="A8" s="39">
        <v>4</v>
      </c>
      <c r="B8" s="40">
        <v>30</v>
      </c>
      <c r="C8" s="40">
        <v>1384</v>
      </c>
      <c r="D8" s="40">
        <v>68</v>
      </c>
      <c r="E8" s="40">
        <v>11</v>
      </c>
      <c r="F8" s="40">
        <v>181</v>
      </c>
      <c r="G8" s="40">
        <v>49</v>
      </c>
      <c r="H8" s="40">
        <v>95</v>
      </c>
      <c r="I8" s="40">
        <v>109</v>
      </c>
      <c r="J8" s="40">
        <v>204</v>
      </c>
      <c r="K8" s="40">
        <v>92</v>
      </c>
      <c r="L8" s="40">
        <v>47</v>
      </c>
      <c r="M8" s="40">
        <v>28</v>
      </c>
      <c r="N8" s="40">
        <v>9</v>
      </c>
      <c r="O8" s="40">
        <v>2307</v>
      </c>
      <c r="P8" s="40">
        <v>136</v>
      </c>
      <c r="Q8" s="40">
        <v>4500</v>
      </c>
      <c r="R8" s="40">
        <v>6943</v>
      </c>
      <c r="S8" s="40">
        <v>2008</v>
      </c>
      <c r="T8" s="40">
        <v>3067</v>
      </c>
    </row>
    <row r="9" spans="1:20">
      <c r="A9" s="37">
        <v>5</v>
      </c>
      <c r="B9" s="38">
        <v>30</v>
      </c>
      <c r="C9" s="38">
        <v>1730</v>
      </c>
      <c r="D9" s="38">
        <v>78</v>
      </c>
      <c r="E9" s="38">
        <v>13</v>
      </c>
      <c r="F9" s="38">
        <v>199</v>
      </c>
      <c r="G9" s="38">
        <v>49</v>
      </c>
      <c r="H9" s="38">
        <v>95</v>
      </c>
      <c r="I9" s="38">
        <v>131</v>
      </c>
      <c r="J9" s="38">
        <v>252</v>
      </c>
      <c r="K9" s="38">
        <v>92</v>
      </c>
      <c r="L9" s="38">
        <v>47</v>
      </c>
      <c r="M9" s="38">
        <v>28</v>
      </c>
      <c r="N9" s="38">
        <v>9</v>
      </c>
      <c r="O9" s="38">
        <v>2753</v>
      </c>
      <c r="P9" s="38">
        <v>156</v>
      </c>
      <c r="Q9" s="38">
        <v>5625</v>
      </c>
      <c r="R9" s="38">
        <v>8534</v>
      </c>
      <c r="S9" s="38">
        <v>2510</v>
      </c>
      <c r="T9" s="38">
        <v>3689</v>
      </c>
    </row>
    <row r="10" spans="1:20">
      <c r="A10" s="39">
        <v>6</v>
      </c>
      <c r="B10" s="40">
        <v>30</v>
      </c>
      <c r="C10" s="40">
        <v>2076</v>
      </c>
      <c r="D10" s="40">
        <v>88</v>
      </c>
      <c r="E10" s="40">
        <v>15</v>
      </c>
      <c r="F10" s="40">
        <v>217</v>
      </c>
      <c r="G10" s="40">
        <v>49</v>
      </c>
      <c r="H10" s="40">
        <v>95</v>
      </c>
      <c r="I10" s="40">
        <v>153</v>
      </c>
      <c r="J10" s="40">
        <v>300</v>
      </c>
      <c r="K10" s="40">
        <v>92</v>
      </c>
      <c r="L10" s="40">
        <v>47</v>
      </c>
      <c r="M10" s="40">
        <v>28</v>
      </c>
      <c r="N10" s="40">
        <v>9</v>
      </c>
      <c r="O10" s="40">
        <v>3199</v>
      </c>
      <c r="P10" s="40">
        <v>176</v>
      </c>
      <c r="Q10" s="40">
        <v>6750</v>
      </c>
      <c r="R10" s="40">
        <v>10125</v>
      </c>
      <c r="S10" s="40">
        <v>3012</v>
      </c>
      <c r="T10" s="40">
        <v>4311</v>
      </c>
    </row>
    <row r="11" spans="1:20">
      <c r="A11" s="37">
        <v>7</v>
      </c>
      <c r="B11" s="38">
        <v>30</v>
      </c>
      <c r="C11" s="38">
        <v>2422</v>
      </c>
      <c r="D11" s="38">
        <v>98</v>
      </c>
      <c r="E11" s="38">
        <v>17</v>
      </c>
      <c r="F11" s="38">
        <v>235</v>
      </c>
      <c r="G11" s="38">
        <v>89</v>
      </c>
      <c r="H11" s="38">
        <v>159</v>
      </c>
      <c r="I11" s="38">
        <v>172</v>
      </c>
      <c r="J11" s="38">
        <v>309</v>
      </c>
      <c r="K11" s="38">
        <v>92</v>
      </c>
      <c r="L11" s="38">
        <v>67</v>
      </c>
      <c r="M11" s="38">
        <v>28</v>
      </c>
      <c r="N11" s="38">
        <v>9</v>
      </c>
      <c r="O11" s="38">
        <v>3727</v>
      </c>
      <c r="P11" s="38">
        <v>196</v>
      </c>
      <c r="Q11" s="38">
        <v>7875</v>
      </c>
      <c r="R11" s="38">
        <v>11798</v>
      </c>
      <c r="S11" s="38">
        <v>3514</v>
      </c>
      <c r="T11" s="38">
        <v>5015</v>
      </c>
    </row>
    <row r="12" spans="1:20">
      <c r="A12" s="39">
        <v>8</v>
      </c>
      <c r="B12" s="40">
        <v>30</v>
      </c>
      <c r="C12" s="40">
        <v>2768</v>
      </c>
      <c r="D12" s="40">
        <v>108</v>
      </c>
      <c r="E12" s="40">
        <v>19</v>
      </c>
      <c r="F12" s="40">
        <v>253</v>
      </c>
      <c r="G12" s="40">
        <v>89</v>
      </c>
      <c r="H12" s="40">
        <v>159</v>
      </c>
      <c r="I12" s="40">
        <v>172</v>
      </c>
      <c r="J12" s="40">
        <v>309</v>
      </c>
      <c r="K12" s="40">
        <v>92</v>
      </c>
      <c r="L12" s="40">
        <v>67</v>
      </c>
      <c r="M12" s="40">
        <v>28</v>
      </c>
      <c r="N12" s="40">
        <v>9</v>
      </c>
      <c r="O12" s="40">
        <v>4103</v>
      </c>
      <c r="P12" s="40">
        <v>216</v>
      </c>
      <c r="Q12" s="40">
        <v>9000</v>
      </c>
      <c r="R12" s="40">
        <v>13319</v>
      </c>
      <c r="S12" s="40">
        <v>4016</v>
      </c>
      <c r="T12" s="40">
        <v>5567</v>
      </c>
    </row>
    <row r="13" spans="1:20">
      <c r="A13" s="37">
        <v>9</v>
      </c>
      <c r="B13" s="38">
        <v>30</v>
      </c>
      <c r="C13" s="38">
        <v>3114</v>
      </c>
      <c r="D13" s="38">
        <v>118</v>
      </c>
      <c r="E13" s="38">
        <v>21</v>
      </c>
      <c r="F13" s="38">
        <v>271</v>
      </c>
      <c r="G13" s="38">
        <v>89</v>
      </c>
      <c r="H13" s="38">
        <v>159</v>
      </c>
      <c r="I13" s="38">
        <v>172</v>
      </c>
      <c r="J13" s="38">
        <v>309</v>
      </c>
      <c r="K13" s="38">
        <v>92</v>
      </c>
      <c r="L13" s="38">
        <v>67</v>
      </c>
      <c r="M13" s="38">
        <v>28</v>
      </c>
      <c r="N13" s="38">
        <v>9</v>
      </c>
      <c r="O13" s="38">
        <v>4479</v>
      </c>
      <c r="P13" s="38">
        <v>236</v>
      </c>
      <c r="Q13" s="38">
        <v>10125</v>
      </c>
      <c r="R13" s="38">
        <v>14840</v>
      </c>
      <c r="S13" s="38">
        <v>4518</v>
      </c>
      <c r="T13" s="38">
        <v>6119</v>
      </c>
    </row>
    <row r="14" spans="1:20">
      <c r="A14" s="39">
        <v>10</v>
      </c>
      <c r="B14" s="40">
        <v>30</v>
      </c>
      <c r="C14" s="40">
        <v>3460</v>
      </c>
      <c r="D14" s="40">
        <v>128</v>
      </c>
      <c r="E14" s="40">
        <v>23</v>
      </c>
      <c r="F14" s="40">
        <v>289</v>
      </c>
      <c r="G14" s="40">
        <v>89</v>
      </c>
      <c r="H14" s="40">
        <v>159</v>
      </c>
      <c r="I14" s="40">
        <v>172</v>
      </c>
      <c r="J14" s="40">
        <v>309</v>
      </c>
      <c r="K14" s="40">
        <v>92</v>
      </c>
      <c r="L14" s="40">
        <v>67</v>
      </c>
      <c r="M14" s="40">
        <v>28</v>
      </c>
      <c r="N14" s="40">
        <v>9</v>
      </c>
      <c r="O14" s="40">
        <v>4855</v>
      </c>
      <c r="P14" s="40">
        <v>256</v>
      </c>
      <c r="Q14" s="40">
        <v>11250</v>
      </c>
      <c r="R14" s="40">
        <v>16361</v>
      </c>
      <c r="S14" s="40">
        <v>5020</v>
      </c>
      <c r="T14" s="40">
        <v>6671</v>
      </c>
    </row>
    <row r="15" spans="1:20">
      <c r="A15" s="37">
        <v>11</v>
      </c>
      <c r="B15" s="38">
        <v>30</v>
      </c>
      <c r="C15" s="38">
        <v>3806</v>
      </c>
      <c r="D15" s="38">
        <v>138</v>
      </c>
      <c r="E15" s="38">
        <v>25</v>
      </c>
      <c r="F15" s="38">
        <v>307</v>
      </c>
      <c r="G15" s="38">
        <v>89</v>
      </c>
      <c r="H15" s="38">
        <v>159</v>
      </c>
      <c r="I15" s="38">
        <v>172</v>
      </c>
      <c r="J15" s="38">
        <v>309</v>
      </c>
      <c r="K15" s="38">
        <v>92</v>
      </c>
      <c r="L15" s="38">
        <v>67</v>
      </c>
      <c r="M15" s="38">
        <v>28</v>
      </c>
      <c r="N15" s="38">
        <v>9</v>
      </c>
      <c r="O15" s="38">
        <v>5231</v>
      </c>
      <c r="P15" s="38">
        <v>276</v>
      </c>
      <c r="Q15" s="38">
        <v>12375</v>
      </c>
      <c r="R15" s="38">
        <v>17882</v>
      </c>
      <c r="S15" s="38">
        <v>5522</v>
      </c>
      <c r="T15" s="38">
        <v>7223</v>
      </c>
    </row>
    <row r="16" spans="1:20">
      <c r="A16" s="39" t="s">
        <v>85</v>
      </c>
      <c r="B16" s="40">
        <v>30</v>
      </c>
      <c r="C16" s="40">
        <v>4152</v>
      </c>
      <c r="D16" s="40">
        <v>148</v>
      </c>
      <c r="E16" s="40">
        <v>27</v>
      </c>
      <c r="F16" s="40">
        <v>325</v>
      </c>
      <c r="G16" s="40">
        <v>89</v>
      </c>
      <c r="H16" s="40">
        <v>159</v>
      </c>
      <c r="I16" s="40">
        <v>172</v>
      </c>
      <c r="J16" s="40">
        <v>309</v>
      </c>
      <c r="K16" s="40">
        <v>92</v>
      </c>
      <c r="L16" s="40">
        <v>67</v>
      </c>
      <c r="M16" s="40">
        <v>28</v>
      </c>
      <c r="N16" s="40">
        <v>9</v>
      </c>
      <c r="O16" s="40">
        <v>5607</v>
      </c>
      <c r="P16" s="40">
        <v>296</v>
      </c>
      <c r="Q16" s="40">
        <v>13500</v>
      </c>
      <c r="R16" s="40">
        <v>19403</v>
      </c>
      <c r="S16" s="40">
        <v>6024</v>
      </c>
      <c r="T16" s="40">
        <v>7775</v>
      </c>
    </row>
    <row r="19" spans="1:8" ht="15.75">
      <c r="A19" s="41" t="s">
        <v>86</v>
      </c>
      <c r="B19" s="41"/>
      <c r="C19" s="41"/>
      <c r="D19" s="41"/>
      <c r="E19" s="41"/>
      <c r="F19" s="41"/>
      <c r="G19" s="41"/>
      <c r="H19" s="41"/>
    </row>
    <row r="20" spans="1:8">
      <c r="A20" s="42" t="s">
        <v>87</v>
      </c>
      <c r="B20" s="42" t="s">
        <v>57</v>
      </c>
      <c r="C20" s="42" t="s">
        <v>88</v>
      </c>
      <c r="D20" s="42" t="s">
        <v>89</v>
      </c>
    </row>
    <row r="21" spans="1:8" ht="105">
      <c r="A21" s="43" t="s">
        <v>60</v>
      </c>
      <c r="B21" s="44">
        <v>240</v>
      </c>
      <c r="C21" s="43" t="s">
        <v>90</v>
      </c>
      <c r="D21" s="43" t="s">
        <v>91</v>
      </c>
    </row>
    <row r="22" spans="1:8" ht="60">
      <c r="A22" s="43" t="s">
        <v>92</v>
      </c>
      <c r="B22" s="44">
        <v>400</v>
      </c>
      <c r="C22" s="2" t="s">
        <v>93</v>
      </c>
      <c r="D22" s="43" t="s">
        <v>94</v>
      </c>
    </row>
  </sheetData>
  <mergeCells count="3">
    <mergeCell ref="A1:T1"/>
    <mergeCell ref="A2:T2"/>
    <mergeCell ref="A19:H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9"/>
  <sheetViews>
    <sheetView workbookViewId="0">
      <selection activeCell="A4" sqref="A1:XFD1048576"/>
    </sheetView>
  </sheetViews>
  <sheetFormatPr defaultRowHeight="15"/>
  <cols>
    <col min="1" max="1" width="28" style="2" customWidth="1"/>
    <col min="2" max="2" width="65" style="2" customWidth="1"/>
    <col min="3" max="3" width="95" style="2" customWidth="1"/>
    <col min="4" max="6" width="9" style="2"/>
    <col min="7" max="12" width="16" style="2" customWidth="1"/>
    <col min="13" max="16384" width="9" style="2"/>
  </cols>
  <sheetData>
    <row r="1" spans="1:12" ht="30" customHeight="1">
      <c r="A1" s="31" t="s">
        <v>95</v>
      </c>
      <c r="B1" s="31"/>
      <c r="C1" s="31"/>
      <c r="D1" s="31"/>
      <c r="E1" s="31"/>
      <c r="F1" s="31"/>
    </row>
    <row r="3" spans="1:12">
      <c r="A3" s="32" t="s">
        <v>96</v>
      </c>
      <c r="B3" s="32" t="s">
        <v>97</v>
      </c>
      <c r="C3" s="32" t="s">
        <v>98</v>
      </c>
      <c r="G3" s="2" t="s">
        <v>99</v>
      </c>
      <c r="H3" s="2" t="s">
        <v>100</v>
      </c>
      <c r="I3" s="2" t="s">
        <v>101</v>
      </c>
      <c r="J3" s="2" t="s">
        <v>102</v>
      </c>
      <c r="K3" s="2" t="s">
        <v>103</v>
      </c>
      <c r="L3" s="2" t="s">
        <v>104</v>
      </c>
    </row>
    <row r="4" spans="1:12" ht="30">
      <c r="A4" s="2" t="s">
        <v>105</v>
      </c>
      <c r="B4" s="2" t="s">
        <v>106</v>
      </c>
      <c r="C4" s="43" t="s">
        <v>107</v>
      </c>
      <c r="G4" s="2" t="s">
        <v>65</v>
      </c>
      <c r="H4" s="2" t="s">
        <v>108</v>
      </c>
      <c r="I4" s="2" t="s">
        <v>108</v>
      </c>
      <c r="J4" s="2" t="s">
        <v>100</v>
      </c>
      <c r="K4" s="2" t="s">
        <v>101</v>
      </c>
      <c r="L4" s="2" t="s">
        <v>102</v>
      </c>
    </row>
    <row r="5" spans="1:12" ht="30">
      <c r="A5" s="2" t="s">
        <v>109</v>
      </c>
      <c r="B5" s="2" t="s">
        <v>110</v>
      </c>
      <c r="C5" s="43" t="s">
        <v>111</v>
      </c>
      <c r="G5" s="2">
        <v>1</v>
      </c>
      <c r="J5" s="16">
        <v>969</v>
      </c>
      <c r="K5" s="16">
        <v>1201</v>
      </c>
      <c r="L5" s="16">
        <v>2170</v>
      </c>
    </row>
    <row r="6" spans="1:12" ht="30">
      <c r="A6" s="2" t="s">
        <v>112</v>
      </c>
      <c r="B6" s="2" t="s">
        <v>113</v>
      </c>
      <c r="C6" s="43" t="s">
        <v>114</v>
      </c>
      <c r="G6" s="2">
        <v>2</v>
      </c>
      <c r="J6" s="16">
        <v>1415</v>
      </c>
      <c r="K6" s="16">
        <v>1823</v>
      </c>
      <c r="L6" s="16">
        <v>3761</v>
      </c>
    </row>
    <row r="7" spans="1:12">
      <c r="A7" s="2" t="s">
        <v>115</v>
      </c>
      <c r="B7" s="2" t="s">
        <v>116</v>
      </c>
      <c r="C7" s="43" t="s">
        <v>117</v>
      </c>
      <c r="G7" s="2">
        <v>3</v>
      </c>
      <c r="J7" s="16">
        <v>1861</v>
      </c>
      <c r="K7" s="16">
        <v>2445</v>
      </c>
      <c r="L7" s="16">
        <v>5352</v>
      </c>
    </row>
    <row r="8" spans="1:12">
      <c r="G8" s="2">
        <v>4</v>
      </c>
      <c r="J8" s="16">
        <v>2307</v>
      </c>
      <c r="K8" s="16">
        <v>3067</v>
      </c>
      <c r="L8" s="16">
        <v>6943</v>
      </c>
    </row>
    <row r="9" spans="1:12">
      <c r="G9" s="2">
        <v>5</v>
      </c>
      <c r="J9" s="16">
        <v>2753</v>
      </c>
      <c r="K9" s="16">
        <v>3689</v>
      </c>
      <c r="L9" s="16">
        <v>8534</v>
      </c>
    </row>
    <row r="10" spans="1:12">
      <c r="A10" s="32" t="s">
        <v>118</v>
      </c>
      <c r="B10" s="32" t="s">
        <v>119</v>
      </c>
      <c r="G10" s="2">
        <v>6</v>
      </c>
      <c r="J10" s="16">
        <v>3199</v>
      </c>
      <c r="K10" s="16">
        <v>4311</v>
      </c>
      <c r="L10" s="16">
        <v>10125</v>
      </c>
    </row>
    <row r="11" spans="1:12" ht="30">
      <c r="A11" s="2" t="s">
        <v>120</v>
      </c>
      <c r="B11" s="43" t="s">
        <v>121</v>
      </c>
      <c r="G11" s="2">
        <v>7</v>
      </c>
      <c r="J11" s="16">
        <v>3727</v>
      </c>
      <c r="K11" s="16">
        <v>5015</v>
      </c>
      <c r="L11" s="16">
        <v>11798</v>
      </c>
    </row>
    <row r="12" spans="1:12" ht="30">
      <c r="A12" s="2" t="s">
        <v>122</v>
      </c>
      <c r="B12" s="43" t="s">
        <v>123</v>
      </c>
      <c r="G12" s="2">
        <v>8</v>
      </c>
      <c r="J12" s="16">
        <v>4103</v>
      </c>
      <c r="K12" s="16">
        <v>5567</v>
      </c>
      <c r="L12" s="16">
        <v>13319</v>
      </c>
    </row>
    <row r="13" spans="1:12" ht="30">
      <c r="A13" s="2" t="s">
        <v>124</v>
      </c>
      <c r="B13" s="43" t="s">
        <v>125</v>
      </c>
      <c r="G13" s="2">
        <v>9</v>
      </c>
      <c r="J13" s="16">
        <v>4479</v>
      </c>
      <c r="K13" s="16">
        <v>6119</v>
      </c>
      <c r="L13" s="16">
        <v>14840</v>
      </c>
    </row>
    <row r="14" spans="1:12" ht="30">
      <c r="A14" s="2" t="s">
        <v>126</v>
      </c>
      <c r="B14" s="43" t="s">
        <v>127</v>
      </c>
      <c r="G14" s="2">
        <v>10</v>
      </c>
      <c r="J14" s="16">
        <v>4855</v>
      </c>
      <c r="K14" s="16">
        <v>6671</v>
      </c>
      <c r="L14" s="16">
        <v>16361</v>
      </c>
    </row>
    <row r="15" spans="1:12" ht="30">
      <c r="A15" s="2" t="s">
        <v>128</v>
      </c>
      <c r="B15" s="43" t="s">
        <v>129</v>
      </c>
      <c r="G15" s="2">
        <v>11</v>
      </c>
      <c r="J15" s="16">
        <v>5231</v>
      </c>
      <c r="K15" s="16">
        <v>7223</v>
      </c>
      <c r="L15" s="16">
        <v>17882</v>
      </c>
    </row>
    <row r="16" spans="1:12" ht="45">
      <c r="A16" s="2" t="s">
        <v>130</v>
      </c>
      <c r="B16" s="43" t="s">
        <v>131</v>
      </c>
      <c r="G16" s="2">
        <v>12</v>
      </c>
      <c r="J16" s="16">
        <v>5607</v>
      </c>
      <c r="K16" s="16">
        <v>7775</v>
      </c>
      <c r="L16" s="16">
        <v>19403</v>
      </c>
    </row>
    <row r="18" spans="1:2" ht="30">
      <c r="A18" s="45" t="s">
        <v>132</v>
      </c>
      <c r="B18" s="43" t="s">
        <v>133</v>
      </c>
    </row>
    <row r="19" spans="1:2" ht="30">
      <c r="A19" s="45" t="s">
        <v>134</v>
      </c>
      <c r="B19" s="43" t="s">
        <v>135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Student Guide</vt:lpstr>
      <vt:lpstr>Program Cost Detail</vt:lpstr>
      <vt:lpstr>Semester Calculator</vt:lpstr>
      <vt:lpstr>Official 2026-27 Rates</vt:lpstr>
      <vt:lpstr>Sources and 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Hernandez, Tomas</cp:lastModifiedBy>
  <dcterms:modified xsi:type="dcterms:W3CDTF">2026-10-07T20:44:11Z</dcterms:modified>
</cp:coreProperties>
</file>